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55" windowWidth="15480" windowHeight="11190"/>
  </bookViews>
  <sheets>
    <sheet name="Sheet1" sheetId="1" r:id="rId1"/>
    <sheet name="Лист1" sheetId="2" r:id="rId2"/>
    <sheet name="Раздел 1.1" sheetId="8" r:id="rId3"/>
    <sheet name="Разделы 1.2-1.4" sheetId="9" r:id="rId4"/>
    <sheet name="Разделы 2-5" sheetId="10" r:id="rId5"/>
    <sheet name="Раздел 6" sheetId="11" r:id="rId6"/>
    <sheet name="МДОУ№79" sheetId="12" r:id="rId7"/>
  </sheets>
  <externalReferences>
    <externalReference r:id="rId8"/>
    <externalReference r:id="rId9"/>
  </externalReferences>
  <definedNames>
    <definedName name="_xlnm.Print_Titles" localSheetId="0">Sheet1!$127:$132</definedName>
    <definedName name="_xlnm.Print_Area" localSheetId="0">Sheet1!$A$1:$G$32</definedName>
  </definedNames>
  <calcPr calcId="145621" fullPrecision="0"/>
</workbook>
</file>

<file path=xl/calcChain.xml><?xml version="1.0" encoding="utf-8"?>
<calcChain xmlns="http://schemas.openxmlformats.org/spreadsheetml/2006/main">
  <c r="K6" i="12" l="1"/>
  <c r="J55" i="12" s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2" i="1"/>
  <c r="E163" i="1"/>
  <c r="A15" i="1"/>
  <c r="E133" i="1" l="1"/>
  <c r="E187" i="1"/>
  <c r="E186" i="1"/>
  <c r="E185" i="1"/>
  <c r="E183" i="1"/>
  <c r="E182" i="1"/>
  <c r="E181" i="1"/>
  <c r="E179" i="1"/>
  <c r="E178" i="1"/>
  <c r="G24" i="2" s="1"/>
  <c r="E177" i="1"/>
  <c r="G23" i="2" s="1"/>
  <c r="E176" i="1"/>
  <c r="G22" i="2" s="1"/>
  <c r="E175" i="1"/>
  <c r="G21" i="2" s="1"/>
  <c r="E174" i="1"/>
  <c r="G20" i="2" s="1"/>
  <c r="E173" i="1"/>
  <c r="E172" i="1"/>
  <c r="G19" i="2" s="1"/>
  <c r="E171" i="1"/>
  <c r="G18" i="2" s="1"/>
  <c r="E170" i="1"/>
  <c r="G17" i="2" s="1"/>
  <c r="E168" i="1"/>
  <c r="E167" i="1"/>
  <c r="E166" i="1"/>
  <c r="E165" i="1"/>
  <c r="B107" i="1" l="1"/>
  <c r="B91" i="1"/>
  <c r="AM140" i="11"/>
  <c r="AM141" i="11"/>
  <c r="AM128" i="11"/>
  <c r="AM127" i="11"/>
  <c r="L55" i="8"/>
  <c r="L54" i="8"/>
  <c r="BH40" i="8"/>
  <c r="L56" i="8" l="1"/>
  <c r="BS154" i="11"/>
  <c r="AV129" i="11"/>
  <c r="AV86" i="11"/>
  <c r="AV85" i="11"/>
  <c r="AV60" i="11"/>
  <c r="AV68" i="11"/>
  <c r="AV70" i="11" l="1"/>
  <c r="AV90" i="11"/>
  <c r="AO20" i="11"/>
  <c r="BI22" i="11"/>
  <c r="AT12" i="9"/>
  <c r="BY28" i="8" l="1"/>
  <c r="CJ35" i="8"/>
  <c r="CJ29" i="8"/>
  <c r="BY42" i="8"/>
  <c r="BQ40" i="8"/>
  <c r="BQ41" i="8" s="1"/>
  <c r="AC40" i="8"/>
  <c r="CJ33" i="8" s="1"/>
  <c r="L40" i="8"/>
  <c r="L41" i="8" s="1"/>
  <c r="CJ43" i="8"/>
  <c r="CJ42" i="8"/>
  <c r="CJ41" i="8"/>
  <c r="CJ40" i="8"/>
  <c r="CI24" i="8"/>
  <c r="BQ25" i="8"/>
  <c r="BQ24" i="8"/>
  <c r="BH25" i="8"/>
  <c r="AW26" i="8"/>
  <c r="AW25" i="8"/>
  <c r="AW24" i="8"/>
  <c r="AL26" i="8"/>
  <c r="AL25" i="8"/>
  <c r="AL24" i="8"/>
  <c r="AC25" i="8"/>
  <c r="AC24" i="8"/>
  <c r="L26" i="8"/>
  <c r="L25" i="8"/>
  <c r="L24" i="8"/>
  <c r="AW40" i="8"/>
  <c r="AL40" i="8"/>
  <c r="AL41" i="8" s="1"/>
  <c r="L27" i="8"/>
  <c r="CJ48" i="8"/>
  <c r="CJ47" i="8"/>
  <c r="CJ46" i="8"/>
  <c r="CJ24" i="8"/>
  <c r="CJ30" i="8" l="1"/>
  <c r="AL27" i="8"/>
  <c r="CJ34" i="8"/>
  <c r="V40" i="8"/>
  <c r="BY40" i="8" s="1"/>
  <c r="AC41" i="8"/>
  <c r="V25" i="8"/>
  <c r="BY25" i="8" s="1"/>
  <c r="CJ37" i="8"/>
  <c r="CJ38" i="8" s="1"/>
  <c r="BQ26" i="8" s="1"/>
  <c r="BQ27" i="8" s="1"/>
  <c r="CL42" i="8" s="1"/>
  <c r="CJ28" i="8"/>
  <c r="AC26" i="8"/>
  <c r="V26" i="8" s="1"/>
  <c r="CJ36" i="8"/>
  <c r="BH26" i="8" s="1"/>
  <c r="V24" i="8"/>
  <c r="AT14" i="9"/>
  <c r="BP142" i="11"/>
  <c r="BP130" i="11"/>
  <c r="BN116" i="11"/>
  <c r="BM104" i="11"/>
  <c r="BK90" i="11"/>
  <c r="BK91" i="11" s="1"/>
  <c r="BK70" i="11"/>
  <c r="AX42" i="11"/>
  <c r="BI48" i="11"/>
  <c r="BI29" i="10"/>
  <c r="AX106" i="9"/>
  <c r="AX76" i="9"/>
  <c r="BF14" i="9"/>
  <c r="AC55" i="8"/>
  <c r="AC54" i="8"/>
  <c r="BY57" i="8"/>
  <c r="BW62" i="8" s="1"/>
  <c r="AV153" i="11"/>
  <c r="AV152" i="11"/>
  <c r="AV141" i="11"/>
  <c r="AV140" i="11"/>
  <c r="AV128" i="11"/>
  <c r="AV127" i="11"/>
  <c r="AV115" i="11"/>
  <c r="AV114" i="11"/>
  <c r="AV103" i="11"/>
  <c r="AV102" i="11"/>
  <c r="BK71" i="11"/>
  <c r="AX47" i="11"/>
  <c r="AX46" i="11"/>
  <c r="AX45" i="11"/>
  <c r="AX44" i="11"/>
  <c r="AX43" i="11"/>
  <c r="AV29" i="11"/>
  <c r="AV28" i="11"/>
  <c r="AX20" i="11"/>
  <c r="AX22" i="11" s="1"/>
  <c r="AU28" i="10"/>
  <c r="AU27" i="10"/>
  <c r="AX14" i="10"/>
  <c r="AX13" i="10"/>
  <c r="AX12" i="10"/>
  <c r="AL56" i="8"/>
  <c r="AU29" i="10" l="1"/>
  <c r="AU32" i="10" s="1"/>
  <c r="AV104" i="11"/>
  <c r="AV116" i="11"/>
  <c r="BN117" i="11" s="1"/>
  <c r="AV30" i="11"/>
  <c r="AV130" i="11"/>
  <c r="BP131" i="11" s="1"/>
  <c r="V41" i="8"/>
  <c r="BY41" i="8"/>
  <c r="AX48" i="11"/>
  <c r="BF15" i="9"/>
  <c r="AV142" i="11"/>
  <c r="BP143" i="11" s="1"/>
  <c r="CL41" i="8"/>
  <c r="BY26" i="8"/>
  <c r="V27" i="8"/>
  <c r="BY24" i="8"/>
  <c r="BY27" i="8" s="1"/>
  <c r="AC27" i="8"/>
  <c r="CL40" i="8" s="1"/>
  <c r="AV154" i="11"/>
  <c r="AX15" i="10"/>
  <c r="BQ55" i="8"/>
  <c r="V55" i="8"/>
  <c r="AU159" i="11" l="1"/>
  <c r="CJ44" i="8"/>
  <c r="CJ45" i="8" s="1"/>
  <c r="CJ31" i="8"/>
  <c r="CJ32" i="8" s="1"/>
  <c r="BY55" i="8"/>
  <c r="BQ54" i="8"/>
  <c r="BQ56" i="8" s="1"/>
  <c r="V54" i="8"/>
  <c r="AC56" i="8"/>
  <c r="V56" i="8" l="1"/>
  <c r="BY54" i="8"/>
  <c r="BY56" i="8" s="1"/>
  <c r="AO74" i="9"/>
  <c r="AX74" i="9" s="1"/>
  <c r="AO65" i="9"/>
  <c r="AX65" i="9" s="1"/>
  <c r="AO62" i="9"/>
  <c r="AX62" i="9" s="1"/>
  <c r="AO57" i="9"/>
  <c r="AX57" i="9" s="1"/>
  <c r="AO43" i="9"/>
  <c r="AX43" i="9" s="1"/>
  <c r="AO34" i="9"/>
  <c r="AX34" i="9" s="1"/>
  <c r="AO31" i="9"/>
  <c r="AX31" i="9" s="1"/>
  <c r="AO26" i="9"/>
  <c r="AX26" i="9" s="1"/>
  <c r="AX75" i="9" l="1"/>
  <c r="AX44" i="9"/>
  <c r="AO104" i="9"/>
  <c r="AX104" i="9" s="1"/>
  <c r="AO95" i="9"/>
  <c r="AX95" i="9" s="1"/>
  <c r="AO92" i="9"/>
  <c r="AX92" i="9" s="1"/>
  <c r="AO87" i="9"/>
  <c r="AX87" i="9" s="1"/>
  <c r="AX105" i="9" l="1"/>
  <c r="AX45" i="9" l="1"/>
  <c r="AW109" i="9" s="1"/>
  <c r="BX63" i="8" s="1"/>
  <c r="F24" i="2"/>
  <c r="E24" i="2"/>
  <c r="F23" i="2"/>
  <c r="E23" i="2"/>
  <c r="D22" i="2"/>
  <c r="F22" i="2"/>
  <c r="E22" i="2"/>
  <c r="F21" i="2"/>
  <c r="E21" i="2"/>
  <c r="F20" i="2"/>
  <c r="E20" i="2"/>
  <c r="F19" i="2"/>
  <c r="E19" i="2"/>
  <c r="F18" i="2"/>
  <c r="E18" i="2"/>
  <c r="F17" i="2"/>
  <c r="E17" i="2"/>
  <c r="L16" i="2"/>
  <c r="K16" i="2"/>
  <c r="J16" i="2"/>
  <c r="I16" i="2"/>
  <c r="H16" i="2"/>
  <c r="BX64" i="8" l="1"/>
  <c r="E16" i="2"/>
  <c r="B88" i="1"/>
  <c r="F16" i="2"/>
  <c r="D18" i="2" l="1"/>
  <c r="D19" i="2"/>
  <c r="D20" i="2"/>
  <c r="D23" i="2" l="1"/>
  <c r="D24" i="2"/>
  <c r="N16" i="2"/>
  <c r="D21" i="2" l="1"/>
  <c r="D17" i="2"/>
  <c r="D16" i="2" l="1"/>
  <c r="G16" i="2"/>
</calcChain>
</file>

<file path=xl/sharedStrings.xml><?xml version="1.0" encoding="utf-8"?>
<sst xmlns="http://schemas.openxmlformats.org/spreadsheetml/2006/main" count="958" uniqueCount="466">
  <si>
    <r>
      <rPr>
        <sz val="8"/>
        <rFont val="Times New Roman"/>
        <family val="1"/>
        <charset val="204"/>
      </rPr>
      <t>Наименование показателя</t>
    </r>
  </si>
  <si>
    <r>
      <rPr>
        <b/>
        <sz val="8"/>
        <rFont val="Times New Roman"/>
        <family val="1"/>
        <charset val="204"/>
      </rPr>
      <t>I Нефинансовые активы, всего:</t>
    </r>
  </si>
  <si>
    <r>
      <rPr>
        <sz val="8"/>
        <rFont val="Times New Roman"/>
        <family val="1"/>
        <charset val="204"/>
      </rPr>
      <t>из них</t>
    </r>
  </si>
  <si>
    <r>
      <rPr>
        <sz val="8"/>
        <rFont val="Times New Roman"/>
        <family val="1"/>
        <charset val="204"/>
      </rPr>
      <t>1.1. Общая балансовая стоимость недвижимого муниципального имущества, всего</t>
    </r>
  </si>
  <si>
    <r>
      <rPr>
        <sz val="8"/>
        <rFont val="Times New Roman"/>
        <family val="1"/>
        <charset val="204"/>
      </rPr>
      <t>в том числе:</t>
    </r>
  </si>
  <si>
    <r>
      <rPr>
        <sz val="8"/>
        <rFont val="Times New Roman"/>
        <family val="1"/>
        <charset val="204"/>
      </rPr>
      <t>1.1.1. Стоимость имущества, закрепленного собственником имущества за муниципальным учреждением на праве оперативного управления или переданного муниципальному учреждению по договору безвозмездного пользования</t>
    </r>
  </si>
  <si>
    <r>
      <rPr>
        <sz val="8"/>
        <rFont val="Times New Roman"/>
        <family val="1"/>
        <charset val="204"/>
      </rPr>
      <t>1.1.2. Стоимость имущества, приобретенного муниципальным учреждением за счет выделенных собственником имущества средств</t>
    </r>
  </si>
  <si>
    <r>
      <rPr>
        <sz val="8"/>
        <rFont val="Times New Roman"/>
        <family val="1"/>
        <charset val="204"/>
      </rPr>
      <t>1.1.3. Стоимость имущества, приобретенного муниципальным учреждением за счет доходов, полученных от приносящей доход деятельности</t>
    </r>
  </si>
  <si>
    <r>
      <rPr>
        <sz val="8"/>
        <rFont val="Times New Roman"/>
        <family val="1"/>
        <charset val="204"/>
      </rPr>
      <t>1.1.4. Остаточная стоимость имущества</t>
    </r>
  </si>
  <si>
    <r>
      <rPr>
        <sz val="8"/>
        <rFont val="Times New Roman"/>
        <family val="1"/>
        <charset val="204"/>
      </rPr>
      <t>1.2. Общая балансовая стоимость движимого муниципального имущества, всего</t>
    </r>
  </si>
  <si>
    <r>
      <rPr>
        <sz val="8"/>
        <rFont val="Times New Roman"/>
        <family val="1"/>
        <charset val="204"/>
      </rPr>
      <t>1.2.1. Общая балансовая стоимость особо ценного движимого имущества</t>
    </r>
  </si>
  <si>
    <r>
      <rPr>
        <sz val="8"/>
        <rFont val="Times New Roman"/>
        <family val="1"/>
        <charset val="204"/>
      </rPr>
      <t>1.2.2. Остаточная стоимость особо ценного движимого имущества</t>
    </r>
  </si>
  <si>
    <r>
      <rPr>
        <b/>
        <sz val="8"/>
        <rFont val="Times New Roman"/>
        <family val="1"/>
        <charset val="204"/>
      </rPr>
      <t>П. Финансовые активы, всего</t>
    </r>
  </si>
  <si>
    <r>
      <rPr>
        <sz val="8"/>
        <rFont val="Times New Roman"/>
        <family val="1"/>
        <charset val="204"/>
      </rPr>
      <t>из них:</t>
    </r>
  </si>
  <si>
    <r>
      <rPr>
        <sz val="8"/>
        <rFont val="Times New Roman"/>
        <family val="1"/>
        <charset val="204"/>
      </rPr>
      <t>2.1. Денежные средства муниципального учреждения, всего</t>
    </r>
  </si>
  <si>
    <r>
      <rPr>
        <sz val="8"/>
        <rFont val="Times New Roman"/>
        <family val="1"/>
        <charset val="204"/>
      </rPr>
      <t>2.1.1. Денежные средства муниципального учреждения на счетах</t>
    </r>
  </si>
  <si>
    <r>
      <rPr>
        <sz val="8"/>
        <rFont val="Times New Roman"/>
        <family val="1"/>
        <charset val="204"/>
      </rPr>
      <t>2.1.2. Денежные средства муниципального учреждения, размещенные на депозиты в кредитной организации</t>
    </r>
  </si>
  <si>
    <r>
      <rPr>
        <sz val="8"/>
        <rFont val="Times New Roman"/>
        <family val="1"/>
        <charset val="204"/>
      </rPr>
      <t>2.2. Иные финансовые инструменты</t>
    </r>
  </si>
  <si>
    <r>
      <rPr>
        <sz val="8"/>
        <rFont val="Times New Roman"/>
        <family val="1"/>
        <charset val="204"/>
      </rPr>
      <t>2.3. Дебиторская задолженность по доходам, полученным за счет средств бюджета Петрозаводского городского округа</t>
    </r>
  </si>
  <si>
    <r>
      <rPr>
        <sz val="8"/>
        <rFont val="Times New Roman"/>
        <family val="1"/>
        <charset val="204"/>
      </rPr>
      <t>2.4. Дебиторская задолженность по выданным авансам, полученным за счет средств бюджета Петрозаводского городского округа, всего:</t>
    </r>
  </si>
  <si>
    <r>
      <rPr>
        <sz val="8"/>
        <rFont val="Times New Roman"/>
        <family val="1"/>
        <charset val="204"/>
      </rPr>
      <t>2.4.1. по выданным авансам на услуги связи</t>
    </r>
  </si>
  <si>
    <r>
      <rPr>
        <sz val="8"/>
        <rFont val="Times New Roman"/>
        <family val="1"/>
        <charset val="204"/>
      </rPr>
      <t>2.4.2. по выданным авансам на транспортные услуги</t>
    </r>
  </si>
  <si>
    <r>
      <rPr>
        <sz val="8"/>
        <rFont val="Times New Roman"/>
        <family val="1"/>
        <charset val="204"/>
      </rPr>
      <t>2.4.3. по выданным авансам на коммунальные услуги</t>
    </r>
  </si>
  <si>
    <r>
      <rPr>
        <sz val="8"/>
        <rFont val="Times New Roman"/>
        <family val="1"/>
        <charset val="204"/>
      </rPr>
      <t>2.4.4. по выданным авансам на услуги по содержанию имущества</t>
    </r>
  </si>
  <si>
    <r>
      <rPr>
        <sz val="8"/>
        <rFont val="Times New Roman"/>
        <family val="1"/>
        <charset val="204"/>
      </rPr>
      <t>2.4.5. по выданным авансам на прочие услуги</t>
    </r>
  </si>
  <si>
    <r>
      <rPr>
        <sz val="8"/>
        <rFont val="Times New Roman"/>
        <family val="1"/>
        <charset val="204"/>
      </rPr>
      <t>2.4.6. по выданным авансам на приобретение основных средств</t>
    </r>
  </si>
  <si>
    <r>
      <rPr>
        <sz val="8"/>
        <rFont val="Times New Roman"/>
        <family val="1"/>
        <charset val="204"/>
      </rPr>
      <t>2.4.7. по выданным авансам на приобретение нематериальных активов</t>
    </r>
  </si>
  <si>
    <r>
      <rPr>
        <sz val="8"/>
        <rFont val="Times New Roman"/>
        <family val="1"/>
        <charset val="204"/>
      </rPr>
      <t>2.4.8. по выданным авансам на приобретение непроизведенных активов</t>
    </r>
  </si>
  <si>
    <r>
      <rPr>
        <sz val="8"/>
        <rFont val="Times New Roman"/>
        <family val="1"/>
        <charset val="204"/>
      </rPr>
      <t>2.4.9. по выданным авансам на приобретение материальных запасов</t>
    </r>
  </si>
  <si>
    <r>
      <rPr>
        <sz val="8"/>
        <rFont val="Times New Roman"/>
        <family val="1"/>
        <charset val="204"/>
      </rPr>
      <t>2.4.10. по выданным авансам на прочие расходы</t>
    </r>
  </si>
  <si>
    <r>
      <rPr>
        <sz val="8"/>
        <rFont val="Times New Roman"/>
        <family val="1"/>
        <charset val="204"/>
      </rPr>
      <t>2.5. Дебиторская задолженность по выданным авансам за счет доходов, полученных от приносящей доход деятельности, всего:</t>
    </r>
  </si>
  <si>
    <r>
      <rPr>
        <sz val="8"/>
        <rFont val="Times New Roman"/>
        <family val="1"/>
        <charset val="204"/>
      </rPr>
      <t>2.5.1. по выданным авансам на услуги связи</t>
    </r>
  </si>
  <si>
    <r>
      <rPr>
        <sz val="8"/>
        <rFont val="Times New Roman"/>
        <family val="1"/>
        <charset val="204"/>
      </rPr>
      <t>2.5.2. по выданным авансам на транспортные услуги</t>
    </r>
  </si>
  <si>
    <r>
      <rPr>
        <sz val="8"/>
        <rFont val="Times New Roman"/>
        <family val="1"/>
        <charset val="204"/>
      </rPr>
      <t>2.5.3. по выданным авансам на коммунальные услуги</t>
    </r>
  </si>
  <si>
    <r>
      <rPr>
        <sz val="8"/>
        <rFont val="Times New Roman"/>
        <family val="1"/>
        <charset val="204"/>
      </rPr>
      <t>2.5.4. по выданным авансам на услуги по содержанию имущества</t>
    </r>
  </si>
  <si>
    <r>
      <rPr>
        <sz val="8"/>
        <rFont val="Times New Roman"/>
        <family val="1"/>
        <charset val="204"/>
      </rPr>
      <t>2.5.5. по выданным авансам на прочие услуги</t>
    </r>
  </si>
  <si>
    <r>
      <rPr>
        <sz val="8"/>
        <rFont val="Times New Roman"/>
        <family val="1"/>
        <charset val="204"/>
      </rPr>
      <t>2.5.6. по выданным авансам на приобретение основных средств</t>
    </r>
  </si>
  <si>
    <r>
      <rPr>
        <sz val="8"/>
        <rFont val="Times New Roman"/>
        <family val="1"/>
        <charset val="204"/>
      </rPr>
      <t>2.5.7. по выданным авансам на приобретение нематериальных активов</t>
    </r>
  </si>
  <si>
    <r>
      <rPr>
        <sz val="8"/>
        <rFont val="Times New Roman"/>
        <family val="1"/>
        <charset val="204"/>
      </rPr>
      <t>2.5.8. по выданным авансам на приобретение непроизведенных активов</t>
    </r>
  </si>
  <si>
    <r>
      <rPr>
        <sz val="8"/>
        <rFont val="Times New Roman"/>
        <family val="1"/>
        <charset val="204"/>
      </rPr>
      <t>Сумма</t>
    </r>
  </si>
  <si>
    <r>
      <rPr>
        <sz val="8"/>
        <rFont val="Times New Roman"/>
        <family val="1"/>
        <charset val="204"/>
      </rPr>
      <t>2.5.9. по выданным авансам на приобретение материальных запасов</t>
    </r>
  </si>
  <si>
    <r>
      <rPr>
        <sz val="8"/>
        <rFont val="Times New Roman"/>
        <family val="1"/>
        <charset val="204"/>
      </rPr>
      <t>2.5.10. по выданным авансам на прочие расходы</t>
    </r>
  </si>
  <si>
    <r>
      <rPr>
        <b/>
        <sz val="8"/>
        <rFont val="Times New Roman"/>
        <family val="1"/>
        <charset val="204"/>
      </rPr>
      <t>Ш. Обязательства, всего</t>
    </r>
  </si>
  <si>
    <r>
      <rPr>
        <sz val="8"/>
        <rFont val="Times New Roman"/>
        <family val="1"/>
        <charset val="204"/>
      </rPr>
      <t>3.1. Просроченная кредиторская задолженность</t>
    </r>
  </si>
  <si>
    <r>
      <rPr>
        <sz val="8"/>
        <rFont val="Times New Roman"/>
        <family val="1"/>
        <charset val="204"/>
      </rPr>
      <t>3.2. Кредиторская задолженность за счет средств бюджета Петрозаводского городского округа, всего:</t>
    </r>
  </si>
  <si>
    <r>
      <rPr>
        <sz val="8"/>
        <rFont val="Times New Roman"/>
        <family val="1"/>
        <charset val="204"/>
      </rPr>
      <t>3.2.1. по заработной плате</t>
    </r>
  </si>
  <si>
    <r>
      <rPr>
        <sz val="8"/>
        <rFont val="Times New Roman"/>
        <family val="1"/>
        <charset val="204"/>
      </rPr>
      <t>3.2.2. по страховым взносам</t>
    </r>
  </si>
  <si>
    <r>
      <rPr>
        <sz val="8"/>
        <rFont val="Times New Roman"/>
        <family val="1"/>
        <charset val="204"/>
      </rPr>
      <t>3.2.3. по оплате услуг связи</t>
    </r>
  </si>
  <si>
    <r>
      <rPr>
        <sz val="8"/>
        <rFont val="Times New Roman"/>
        <family val="1"/>
        <charset val="204"/>
      </rPr>
      <t>3.2.4. по оплате транспортных услуг</t>
    </r>
  </si>
  <si>
    <r>
      <rPr>
        <sz val="8"/>
        <rFont val="Times New Roman"/>
        <family val="1"/>
        <charset val="204"/>
      </rPr>
      <t>3.2.5. по оплате коммунальных услуг</t>
    </r>
  </si>
  <si>
    <r>
      <rPr>
        <sz val="8"/>
        <rFont val="Times New Roman"/>
        <family val="1"/>
        <charset val="204"/>
      </rPr>
      <t>3.2.6. по оплате услуг по содержанию имущества</t>
    </r>
  </si>
  <si>
    <r>
      <rPr>
        <sz val="8"/>
        <rFont val="Times New Roman"/>
        <family val="1"/>
        <charset val="204"/>
      </rPr>
      <t>3.2.7. по оплате прочих услуг</t>
    </r>
  </si>
  <si>
    <r>
      <rPr>
        <sz val="8"/>
        <rFont val="Times New Roman"/>
        <family val="1"/>
        <charset val="204"/>
      </rPr>
      <t>3.2.8. по приобретению основных средств</t>
    </r>
  </si>
  <si>
    <r>
      <rPr>
        <sz val="8"/>
        <rFont val="Times New Roman"/>
        <family val="1"/>
        <charset val="204"/>
      </rPr>
      <t>3.2.9. по приобретению нематериальных активов</t>
    </r>
  </si>
  <si>
    <r>
      <rPr>
        <sz val="8"/>
        <rFont val="Times New Roman"/>
        <family val="1"/>
        <charset val="204"/>
      </rPr>
      <t>3.2.10. по приобретению непроизведенных активов</t>
    </r>
  </si>
  <si>
    <r>
      <rPr>
        <sz val="8"/>
        <rFont val="Times New Roman"/>
        <family val="1"/>
        <charset val="204"/>
      </rPr>
      <t>3.2.11. по приобретению материальных запасов</t>
    </r>
  </si>
  <si>
    <r>
      <rPr>
        <sz val="8"/>
        <rFont val="Times New Roman"/>
        <family val="1"/>
        <charset val="204"/>
      </rPr>
      <t>3.2.12. по оплате прочих расходов</t>
    </r>
  </si>
  <si>
    <r>
      <rPr>
        <sz val="8"/>
        <rFont val="Times New Roman"/>
        <family val="1"/>
        <charset val="204"/>
      </rPr>
      <t>3.2.13. по платежам в бюджет</t>
    </r>
  </si>
  <si>
    <r>
      <rPr>
        <sz val="8"/>
        <rFont val="Times New Roman"/>
        <family val="1"/>
        <charset val="204"/>
      </rPr>
      <t>3.2.14. по прочим расчетам с кредиторами</t>
    </r>
  </si>
  <si>
    <r>
      <rPr>
        <sz val="8"/>
        <rFont val="Times New Roman"/>
        <family val="1"/>
        <charset val="204"/>
      </rPr>
      <t>3.3. Кредиторская задолженность за счет доходов, полученных от приносящей доход деятельности,всего:</t>
    </r>
  </si>
  <si>
    <r>
      <rPr>
        <sz val="8"/>
        <rFont val="Times New Roman"/>
        <family val="1"/>
        <charset val="204"/>
      </rPr>
      <t>3.3.1. по заработной плате</t>
    </r>
  </si>
  <si>
    <r>
      <rPr>
        <sz val="8"/>
        <rFont val="Times New Roman"/>
        <family val="1"/>
        <charset val="204"/>
      </rPr>
      <t>3.3.2. по страховым взносам</t>
    </r>
  </si>
  <si>
    <r>
      <rPr>
        <sz val="8"/>
        <rFont val="Times New Roman"/>
        <family val="1"/>
        <charset val="204"/>
      </rPr>
      <t>3.3.3. по оплате услуг связи</t>
    </r>
  </si>
  <si>
    <r>
      <rPr>
        <sz val="8"/>
        <rFont val="Times New Roman"/>
        <family val="1"/>
        <charset val="204"/>
      </rPr>
      <t>3.3.4. по оплате транспортных услуг</t>
    </r>
  </si>
  <si>
    <r>
      <rPr>
        <sz val="8"/>
        <rFont val="Times New Roman"/>
        <family val="1"/>
        <charset val="204"/>
      </rPr>
      <t>3.3.5. по оплате коммунальных услуг</t>
    </r>
  </si>
  <si>
    <r>
      <rPr>
        <sz val="8"/>
        <rFont val="Times New Roman"/>
        <family val="1"/>
        <charset val="204"/>
      </rPr>
      <t>3.3.6. по оплате услуг по содержанию имущества</t>
    </r>
  </si>
  <si>
    <r>
      <rPr>
        <sz val="8"/>
        <rFont val="Times New Roman"/>
        <family val="1"/>
        <charset val="204"/>
      </rPr>
      <t>3.3.7. по оплате прочих услуг</t>
    </r>
  </si>
  <si>
    <r>
      <rPr>
        <sz val="8"/>
        <rFont val="Times New Roman"/>
        <family val="1"/>
        <charset val="204"/>
      </rPr>
      <t>3.3.8. по приобретению основных средств</t>
    </r>
  </si>
  <si>
    <r>
      <rPr>
        <sz val="8"/>
        <rFont val="Times New Roman"/>
        <family val="1"/>
        <charset val="204"/>
      </rPr>
      <t>3.3.9. по приобретению нематериальных активов</t>
    </r>
  </si>
  <si>
    <r>
      <rPr>
        <sz val="8"/>
        <rFont val="Times New Roman"/>
        <family val="1"/>
        <charset val="204"/>
      </rPr>
      <t>3.3.10. по приобретению непроизводственных активов</t>
    </r>
  </si>
  <si>
    <r>
      <rPr>
        <sz val="8"/>
        <rFont val="Times New Roman"/>
        <family val="1"/>
        <charset val="204"/>
      </rPr>
      <t>3.3.11. по приобретению материальных запасов</t>
    </r>
  </si>
  <si>
    <r>
      <rPr>
        <sz val="8"/>
        <rFont val="Times New Roman"/>
        <family val="1"/>
        <charset val="204"/>
      </rPr>
      <t>3.3.12. по оплате прочих расходов</t>
    </r>
  </si>
  <si>
    <r>
      <rPr>
        <sz val="8"/>
        <rFont val="Times New Roman"/>
        <family val="1"/>
        <charset val="204"/>
      </rPr>
      <t>3.3.13. по платежам в бюджет</t>
    </r>
  </si>
  <si>
    <r>
      <rPr>
        <sz val="8"/>
        <rFont val="Times New Roman"/>
        <family val="1"/>
        <charset val="204"/>
      </rPr>
      <t>3.3.14. по прочим расчетам с кредиторами</t>
    </r>
  </si>
  <si>
    <r>
      <rPr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</si>
  <si>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Код строки</t>
    </r>
  </si>
  <si>
    <r>
      <rPr>
        <sz val="8"/>
        <rFont val="Times New Roman"/>
        <family val="1"/>
        <charset val="204"/>
      </rPr>
      <t>2</t>
    </r>
  </si>
  <si>
    <r>
      <rPr>
        <sz val="8"/>
        <rFont val="Times New Roman"/>
        <family val="1"/>
        <charset val="204"/>
      </rPr>
      <t>3</t>
    </r>
  </si>
  <si>
    <r>
      <rPr>
        <sz val="8"/>
        <rFont val="Times New Roman"/>
        <family val="1"/>
        <charset val="204"/>
      </rPr>
      <t>4</t>
    </r>
  </si>
  <si>
    <r>
      <rPr>
        <sz val="8"/>
        <rFont val="Times New Roman"/>
        <family val="1"/>
        <charset val="204"/>
      </rPr>
      <t>5</t>
    </r>
  </si>
  <si>
    <r>
      <rPr>
        <sz val="8"/>
        <rFont val="Times New Roman"/>
        <family val="1"/>
        <charset val="204"/>
      </rPr>
      <t>6</t>
    </r>
  </si>
  <si>
    <r>
      <rPr>
        <sz val="8"/>
        <rFont val="Times New Roman"/>
        <family val="1"/>
        <charset val="204"/>
      </rPr>
      <t>7</t>
    </r>
  </si>
  <si>
    <r>
      <rPr>
        <sz val="8"/>
        <rFont val="Times New Roman"/>
        <family val="1"/>
        <charset val="204"/>
      </rPr>
      <t>8</t>
    </r>
  </si>
  <si>
    <r>
      <rPr>
        <sz val="8"/>
        <rFont val="Times New Roman"/>
        <family val="1"/>
        <charset val="204"/>
      </rPr>
      <t>9</t>
    </r>
  </si>
  <si>
    <r>
      <rPr>
        <sz val="8"/>
        <rFont val="Times New Roman"/>
        <family val="1"/>
        <charset val="204"/>
      </rPr>
      <t>10</t>
    </r>
  </si>
  <si>
    <r>
      <rPr>
        <b/>
        <sz val="9"/>
        <rFont val="Times New Roman"/>
        <family val="1"/>
        <charset val="204"/>
      </rPr>
      <t>IV. Показатели выплат по расходам</t>
    </r>
  </si>
  <si>
    <r>
      <rPr>
        <b/>
        <sz val="9"/>
        <rFont val="Times New Roman"/>
        <family val="1"/>
        <charset val="204"/>
      </rPr>
      <t>на закупку товаров, работ, услуг муниципального учреждения</t>
    </r>
  </si>
  <si>
    <r>
      <rPr>
        <sz val="8"/>
        <rFont val="Times New Roman"/>
        <family val="1"/>
        <charset val="204"/>
      </rPr>
      <t>Выплаты по расходам на закупку товаров, работ, услуг всего:</t>
    </r>
  </si>
  <si>
    <r>
      <rPr>
        <sz val="8"/>
        <rFont val="Times New Roman"/>
        <family val="1"/>
        <charset val="204"/>
      </rPr>
      <t>в том числе: на оплату контрактов заключенных до начала очередного финансового года:</t>
    </r>
  </si>
  <si>
    <r>
      <rPr>
        <sz val="8"/>
        <rFont val="Times New Roman"/>
        <family val="1"/>
        <charset val="204"/>
      </rPr>
      <t>1.</t>
    </r>
  </si>
  <si>
    <r>
      <rPr>
        <sz val="8"/>
        <rFont val="Times New Roman"/>
        <family val="1"/>
        <charset val="204"/>
      </rPr>
      <t>2.</t>
    </r>
  </si>
  <si>
    <r>
      <rPr>
        <sz val="8"/>
        <rFont val="Times New Roman"/>
        <family val="1"/>
        <charset val="204"/>
      </rPr>
      <t>на закупку товаров работ, услуг по году начала закупки:</t>
    </r>
  </si>
  <si>
    <r>
      <rPr>
        <sz val="8"/>
        <rFont val="Times New Roman"/>
        <family val="1"/>
        <charset val="204"/>
      </rPr>
      <t>0001</t>
    </r>
  </si>
  <si>
    <r>
      <rPr>
        <sz val="8"/>
        <rFont val="Times New Roman"/>
        <family val="1"/>
        <charset val="204"/>
      </rPr>
      <t>1001</t>
    </r>
  </si>
  <si>
    <r>
      <rPr>
        <sz val="8"/>
        <rFont val="Times New Roman"/>
        <family val="1"/>
        <charset val="204"/>
      </rPr>
      <t>1002</t>
    </r>
  </si>
  <si>
    <r>
      <rPr>
        <sz val="8"/>
        <rFont val="Times New Roman"/>
        <family val="1"/>
        <charset val="204"/>
      </rPr>
      <t>1003</t>
    </r>
  </si>
  <si>
    <r>
      <rPr>
        <sz val="8"/>
        <rFont val="Times New Roman"/>
        <family val="1"/>
        <charset val="204"/>
      </rPr>
      <t>2001</t>
    </r>
  </si>
  <si>
    <r>
      <rPr>
        <sz val="8"/>
        <rFont val="Times New Roman"/>
        <family val="1"/>
        <charset val="204"/>
      </rPr>
      <t>X</t>
    </r>
  </si>
  <si>
    <r>
      <rPr>
        <sz val="8"/>
        <rFont val="Times New Roman"/>
        <family val="1"/>
        <charset val="204"/>
      </rPr>
      <t>2002</t>
    </r>
  </si>
  <si>
    <r>
      <rPr>
        <sz val="8"/>
        <rFont val="Times New Roman"/>
        <family val="1"/>
        <charset val="204"/>
      </rPr>
      <t>2003</t>
    </r>
  </si>
  <si>
    <r>
      <rPr>
        <sz val="8"/>
        <rFont val="Times New Roman"/>
        <family val="1"/>
        <charset val="204"/>
      </rPr>
      <t>Год начала закупки</t>
    </r>
  </si>
  <si>
    <r>
      <rPr>
        <sz val="8"/>
        <rFont val="Times New Roman"/>
        <family val="1"/>
        <charset val="204"/>
      </rPr>
      <t>Сумма выплат по расходам на закупку товаров, работ и услуг, руб.</t>
    </r>
  </si>
  <si>
    <r>
      <rPr>
        <sz val="8"/>
        <rFont val="Times New Roman"/>
        <family val="1"/>
        <charset val="204"/>
      </rPr>
      <t>всего на закупки</t>
    </r>
  </si>
  <si>
    <r>
      <rPr>
        <sz val="8"/>
        <rFont val="Times New Roman"/>
        <family val="1"/>
        <charset val="204"/>
      </rPr>
      <t xml:space="preserve">в соответствии с Федеральным законом от 5 апреля 2013 г. </t>
    </r>
    <r>
      <rPr>
        <sz val="8"/>
        <rFont val="Times New Roman"/>
        <family val="1"/>
        <charset val="204"/>
      </rPr>
      <t xml:space="preserve">N </t>
    </r>
    <r>
      <rPr>
        <sz val="8"/>
        <rFont val="Times New Roman"/>
        <family val="1"/>
        <charset val="204"/>
      </rPr>
      <t>44-ФЗ "О контрактной системе в сфере закупок товаров, работ, услуг для обеспечения государственных и муниципальных нужд"</t>
    </r>
  </si>
  <si>
    <r>
      <rPr>
        <sz val="8"/>
        <rFont val="Times New Roman"/>
        <family val="1"/>
        <charset val="204"/>
      </rPr>
      <t xml:space="preserve">в соответствии с Федеральным законом от 18 июля 2011 г. </t>
    </r>
    <r>
      <rPr>
        <sz val="8"/>
        <rFont val="Times New Roman"/>
        <family val="1"/>
        <charset val="204"/>
      </rPr>
      <t xml:space="preserve">N </t>
    </r>
    <r>
      <rPr>
        <sz val="8"/>
        <rFont val="Times New Roman"/>
        <family val="1"/>
        <charset val="204"/>
      </rPr>
      <t>223-ФЗ "О закупках товаров, работ, услуг отдельными видами юридических лиц"</t>
    </r>
  </si>
  <si>
    <r>
      <rPr>
        <sz val="8"/>
        <rFont val="Times New Roman"/>
        <family val="1"/>
        <charset val="204"/>
      </rPr>
      <t>11</t>
    </r>
  </si>
  <si>
    <r>
      <rPr>
        <sz val="8"/>
        <rFont val="Times New Roman"/>
        <family val="1"/>
        <charset val="204"/>
      </rPr>
      <t>12</t>
    </r>
  </si>
  <si>
    <r>
      <rPr>
        <b/>
        <sz val="9"/>
        <rFont val="Times New Roman"/>
        <family val="1"/>
        <charset val="204"/>
      </rPr>
      <t>V. Справочная информация</t>
    </r>
  </si>
  <si>
    <r>
      <rPr>
        <sz val="8"/>
        <rFont val="Times New Roman"/>
        <family val="1"/>
        <charset val="204"/>
      </rPr>
      <t>Объем публичных обязательств, всего:</t>
    </r>
  </si>
  <si>
    <r>
      <rPr>
        <sz val="8"/>
        <rFont val="Times New Roman"/>
        <family val="1"/>
        <charset val="204"/>
      </rPr>
      <t>010</t>
    </r>
  </si>
  <si>
    <r>
      <rPr>
        <sz val="8"/>
        <rFont val="Times New Roman"/>
        <family val="1"/>
        <charset val="204"/>
      </rPr>
      <t>Сумма (тыс. руб.)</t>
    </r>
  </si>
  <si>
    <t>План финансово-хозяйственной деятельности</t>
  </si>
  <si>
    <t>Код по ОКЕИ</t>
  </si>
  <si>
    <t>II Показатели финансового состояния</t>
  </si>
  <si>
    <t>УТВЕРЖДАЮ</t>
  </si>
  <si>
    <t>Заместитель главы Администрации - Петрозаводского городского округа - председатель комитета социального развития</t>
  </si>
  <si>
    <t xml:space="preserve">Наименование муниципального  учреждения </t>
  </si>
  <si>
    <t xml:space="preserve">Адрес фактического местонахождения муниципального  учреждения </t>
  </si>
  <si>
    <t>Код по реестру участников бюджетного процесса, а также юридических лиц не являющихся участниками бюджетного процесса</t>
  </si>
  <si>
    <t xml:space="preserve">Наименование структурного подразделения Администрации Петрозаводского городского округа, в ведении которого находится муниципальное учреждение </t>
  </si>
  <si>
    <t>Комитет социального развития</t>
  </si>
  <si>
    <t xml:space="preserve">Единица измерения: </t>
  </si>
  <si>
    <t>руб.</t>
  </si>
  <si>
    <t xml:space="preserve">I.  Сведения о деятельности муниципального учреждения </t>
  </si>
  <si>
    <t>1.1. Цель деятельности муниципального учреждения:  создание условий для реализации гарантированного гражданам Российской Федерации права на получение общедоступного и бесплатного дошкольного образования</t>
  </si>
  <si>
    <t>1.2. Вид деятельности муниципального учреждения: предоставление дошкольного образования.</t>
  </si>
  <si>
    <t>1.3. Перечень услуг (работ), осуществляемых на платной основе:    Реализация дополнительных общеобразовательных программ дошкольного образования в соответствии с  лицензией на право ведения образовательной деятельности, выданной Учреждению. Организация работы дополнительных учебно-воспитательных групп, студий, секций, кружков по направлениям: обучение иностранным языкам, студия изобразительного искусства, хореография, аэробика, кружок по обучению катанию на коньках детей, не посещающих Учреждение, обучение плаванию, танцевальный кружок, музыкальная ритмика, группы по адаптации к условиям дошкольного образовательного учреждения, организуемые для детей не посещающих дошкольное Учреждение, "Малышкина школа": подготовка к обучению в общеобразовательном учреждении детей, не посещающих Учреждение. Присмотр и проведение занятий на дому с детьми, не посещающим Учреждение. Услуги логопеда, оказываемые детям, посещающим Учреждение, сверх услуг, финансируемых за счет средств бюджета Петрозаводского городского округа, а также детям, не посещающим Учреждение. Услуги психолога, оказываемые детям, посещающим Учреждение, сверх услуг, финансируемых за счет средств бюджета Петрозаводского городского округа, а также детям, не посещающим Учреждение. Информационно-консультативные услуги по вопросам дошкольного образования, предоставляемые юридическим лицам, а также физическим лицам, не являющимся родителями (законными представителями) детей, посещающих Учреждение. Организация и проведение платных дополнительных физкультурно-оздоровительных мероприятий сверх услуг, финансируемых за счет средств бюджета Петрозаводского  городского округа.</t>
  </si>
  <si>
    <r>
      <rPr>
        <b/>
        <sz val="10"/>
        <rFont val="Times New Roman"/>
        <family val="1"/>
        <charset val="204"/>
      </rPr>
      <t>муниципального учреждения</t>
    </r>
  </si>
  <si>
    <t>(подпись)</t>
  </si>
  <si>
    <t>(расшифровка подписи)</t>
  </si>
  <si>
    <t>Руководитель  МУ "Централизованная бухгалтерия № 2"</t>
  </si>
  <si>
    <t>Исполнитель</t>
  </si>
  <si>
    <t>тел. 76-95-84</t>
  </si>
  <si>
    <t>О.Ю. Сысоева</t>
  </si>
  <si>
    <t>______________________ Р.Е. Ермоленко</t>
  </si>
  <si>
    <t>Начальник управления финансов и экономики</t>
  </si>
  <si>
    <t>И.В. Гридчина</t>
  </si>
  <si>
    <t>Муниципальное бюджетное дошкольное образовательное учреждение Петрозаводского городского округа "Детский сад комбинированного вида №79 "Березка"</t>
  </si>
  <si>
    <t xml:space="preserve"> г.Петрозаводск ул.Бесовецкая д.13</t>
  </si>
  <si>
    <t>ИНН 1001035537/ КПП 100101001</t>
  </si>
  <si>
    <t>Е.Ю. Орехова</t>
  </si>
  <si>
    <t>Заведующий МДОУ "Детский сад № 79"</t>
  </si>
  <si>
    <r>
      <rPr>
        <sz val="8"/>
        <rFont val="Times New Roman"/>
        <family val="1"/>
        <charset val="204"/>
      </rPr>
      <t>2004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</si>
  <si>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</si>
  <si>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</si>
  <si>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</si>
  <si>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</si>
  <si>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2009</t>
    </r>
    <r>
      <rPr>
        <sz val="11"/>
        <color theme="1"/>
        <rFont val="Calibri"/>
        <family val="2"/>
        <charset val="204"/>
        <scheme val="minor"/>
      </rPr>
      <t/>
    </r>
  </si>
  <si>
    <t xml:space="preserve"> ст. 221 "Услуги связи"</t>
  </si>
  <si>
    <t xml:space="preserve"> ст. 222 "Транспортные услуги"</t>
  </si>
  <si>
    <t xml:space="preserve"> ст. 223 "Коммунальные услуги"</t>
  </si>
  <si>
    <t xml:space="preserve"> ст. 225 "Работы, услуги по содержанию имущества"</t>
  </si>
  <si>
    <t xml:space="preserve"> ст. 226 "Прочие работы, услуги"</t>
  </si>
  <si>
    <t>ст. 290 "Прочие расходы"</t>
  </si>
  <si>
    <t>ст. 310 "Увеличение стомимости основных средств"</t>
  </si>
  <si>
    <t>ст. 340 "Увеличение материальных активов"</t>
  </si>
  <si>
    <t>в том числе</t>
  </si>
  <si>
    <t>III. Показатели по поступлениям и выплатам</t>
  </si>
  <si>
    <t>Наименование показателя</t>
  </si>
  <si>
    <t>Код строки</t>
  </si>
  <si>
    <t>Объем финансового обеспечения, руб.</t>
  </si>
  <si>
    <t>Код по бюджетной классификации Российской Федерации</t>
  </si>
  <si>
    <t>Всего</t>
  </si>
  <si>
    <t>Вид расходов</t>
  </si>
  <si>
    <t>КОСГУ</t>
  </si>
  <si>
    <t xml:space="preserve">Субсидии на иные цели 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</si>
  <si>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</si>
  <si>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</si>
  <si>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Субвенции на 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№ 1755-ЗРК "Об образовании"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организациях Республики Карелия</t>
  </si>
  <si>
    <t>всего</t>
  </si>
  <si>
    <t>из них гранты</t>
  </si>
  <si>
    <t>Поступления от доходов, в том числе::</t>
  </si>
  <si>
    <t>Х</t>
  </si>
  <si>
    <t>Доходы от собственности</t>
  </si>
  <si>
    <t>Доходы от оказания услуг, работ</t>
  </si>
  <si>
    <t>130, 180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</si>
  <si>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</si>
  <si>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</si>
  <si>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152, 153</t>
  </si>
  <si>
    <t>Иные субсидии, представленные из бюджета</t>
  </si>
  <si>
    <t>Прочие доходы</t>
  </si>
  <si>
    <t>Доходы от операций с активами</t>
  </si>
  <si>
    <t>Выплаты по расходам, в том числе:</t>
  </si>
  <si>
    <t>Выплаты персоналу, всего:</t>
  </si>
  <si>
    <t>из них оплата труда и начисления на выплаты по оплате труда</t>
  </si>
  <si>
    <t>111, 119</t>
  </si>
  <si>
    <t>заработная плата</t>
  </si>
  <si>
    <t>начисления на выплаты по оплате труда</t>
  </si>
  <si>
    <t>прочие выплаты</t>
  </si>
  <si>
    <t>транспортные услуги</t>
  </si>
  <si>
    <t>пособия по социальной помощи населению</t>
  </si>
  <si>
    <t>прочие расходы</t>
  </si>
  <si>
    <t>Социальные и иные выплаты населению, всего</t>
  </si>
  <si>
    <t>в том числе:</t>
  </si>
  <si>
    <t>Уплата налогов, сборов и иных платежей</t>
  </si>
  <si>
    <t>Безвозмездные перечисления организациям</t>
  </si>
  <si>
    <t>600, 800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</si>
  <si>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</si>
  <si>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</si>
  <si>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</si>
  <si>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</si>
  <si>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</si>
  <si>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</si>
  <si>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</si>
  <si>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</si>
  <si>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</si>
  <si>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Поступление финансовых активов, всего:</t>
  </si>
  <si>
    <t>из них: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</si>
  <si>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</si>
  <si>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</si>
  <si>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</si>
  <si>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</si>
  <si>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</si>
  <si>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</si>
  <si>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</si>
  <si>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СВЕДЕНИЯ
ОБ  ОПЕРАЦИЯХ С ЦЕЛЕВЫМИ СУБСИДИЯМИ, ПРЕДОСТАВЛЕННЫМИ
ГОСУДАРСТВЕННОМУ (МУНИЦИПАЛЬНОМУ) УЧРЕЖДЕНИЮ</t>
  </si>
  <si>
    <t>КОДЫ</t>
  </si>
  <si>
    <t>Форма по ОКУД</t>
  </si>
  <si>
    <t>0501016</t>
  </si>
  <si>
    <t>Дата</t>
  </si>
  <si>
    <t>Государственное (муниципальное)</t>
  </si>
  <si>
    <t>по ОКПО</t>
  </si>
  <si>
    <t>учреждение (подразделение)</t>
  </si>
  <si>
    <t>муниципальное бюджетное дошкольное образовательное учреждение Петрозаводского городского округа  "Детский сад комбинированного вида № 79 "Березка"</t>
  </si>
  <si>
    <t>ИНН / КПП</t>
  </si>
  <si>
    <t>1001035537 / 100101001</t>
  </si>
  <si>
    <t>Дата представления предыдущих Сведений</t>
  </si>
  <si>
    <t>Наименование бюджета</t>
  </si>
  <si>
    <t>Бюджет Петрозаводского городского округа</t>
  </si>
  <si>
    <t>по ОКТМО</t>
  </si>
  <si>
    <t>Наименование органа, осуществляющего</t>
  </si>
  <si>
    <t>Глава по БК</t>
  </si>
  <si>
    <t>функции и полномочия учредителя</t>
  </si>
  <si>
    <t>Комитет социального развития Администрации Петрозаводского городского округа</t>
  </si>
  <si>
    <t>ведение лицевого счета</t>
  </si>
  <si>
    <t>Единица измерения: руб (с точностью до второго десятичного знака)</t>
  </si>
  <si>
    <t>по ОКЕИ</t>
  </si>
  <si>
    <t>по ОКВ</t>
  </si>
  <si>
    <t>(наименование иностранной валюты)</t>
  </si>
  <si>
    <t>Наименование субсидии</t>
  </si>
  <si>
    <t>Код субсидии</t>
  </si>
  <si>
    <t>Код по бюджетной классификации</t>
  </si>
  <si>
    <t>Код объекта ФАИП</t>
  </si>
  <si>
    <t>Суммы возврата дебиторской задолженности прошлых лет</t>
  </si>
  <si>
    <t>Планируемые</t>
  </si>
  <si>
    <t>код</t>
  </si>
  <si>
    <t>сумма</t>
  </si>
  <si>
    <t>поступления</t>
  </si>
  <si>
    <t>выплаты</t>
  </si>
  <si>
    <t>180</t>
  </si>
  <si>
    <t>211</t>
  </si>
  <si>
    <t>213</t>
  </si>
  <si>
    <t>310</t>
  </si>
  <si>
    <t>340</t>
  </si>
  <si>
    <t>24210</t>
  </si>
  <si>
    <t>Заведующий МДОУ №79</t>
  </si>
  <si>
    <t>Е.Ю.Орехова</t>
  </si>
  <si>
    <t>М. П.</t>
  </si>
  <si>
    <t>Ответственный</t>
  </si>
  <si>
    <t>исполнитель</t>
  </si>
  <si>
    <t>экономист</t>
  </si>
  <si>
    <t>(должность)</t>
  </si>
  <si>
    <t>Руководитель финансово-экономической службы</t>
  </si>
  <si>
    <t>Начальник экономического отдела</t>
  </si>
  <si>
    <t>С.А. Смирнова</t>
  </si>
  <si>
    <t xml:space="preserve">на 2017  год </t>
  </si>
  <si>
    <t>на 2017    г.</t>
  </si>
  <si>
    <t>на 2017г. очередной финансовый год</t>
  </si>
  <si>
    <t>на 2018г. 1 -ый год планового периода</t>
  </si>
  <si>
    <t>на 2019г. 2-ой год планового периода</t>
  </si>
  <si>
    <t>муниципального учреждения на 2017 год</t>
  </si>
  <si>
    <t>НА 2017 Г.</t>
  </si>
  <si>
    <t>Разрешенный к использованию остаток субсидии прошлых лет на начало 2017 г.</t>
  </si>
  <si>
    <t>( подпись)                              (расшифровка подписи)</t>
  </si>
  <si>
    <t>Отметка органа, осуществляющего ведение лицевого счёта,</t>
  </si>
  <si>
    <t xml:space="preserve">                                        о принятии настоящих сведений</t>
  </si>
  <si>
    <t>( подпись)    (расшифровка подписи)</t>
  </si>
  <si>
    <t>2017 год</t>
  </si>
  <si>
    <t>Приложение N 2</t>
  </si>
  <si>
    <t>к Требованиям к плану финансово-хозяйственной деятельности 
государственного (муниципального) учреждения, утвержденным 
приказом Министерства финансов Российской Федерации от 28.07.2010 N 81н 
(дополнительно включено приказом Министерства финансов Российской Федерации 
от 29.08.2016 N 142н)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</si>
  <si>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</si>
  <si>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</si>
  <si>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</si>
  <si>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</si>
  <si>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</si>
  <si>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N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</si>
  <si>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</si>
  <si>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</si>
  <si>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</si>
  <si>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Районный коэффициент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</si>
  <si>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</si>
  <si>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</si>
  <si>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</si>
  <si>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х</t>
  </si>
  <si>
    <t>Наименование 
расходов</t>
  </si>
  <si>
    <t>Сумма, руб. 
(гр.3 x гр.4 x 
гр.5)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</si>
  <si>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</si>
  <si>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</si>
  <si>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</si>
  <si>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</si>
  <si>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</si>
  <si>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</si>
  <si>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</si>
  <si>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</si>
  <si>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</si>
  <si>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</si>
  <si>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</si>
  <si>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</si>
  <si>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</si>
  <si>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</si>
  <si>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</si>
  <si>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</si>
  <si>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</si>
  <si>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</si>
  <si>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</si>
  <si>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</si>
  <si>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</si>
  <si>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</si>
  <si>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</si>
  <si>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</si>
  <si>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</si>
  <si>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
на производстве и профессиональных заболеваний по ставке</t>
  </si>
  <si>
    <t>0,</t>
  </si>
  <si>
    <t>%*</t>
  </si>
  <si>
    <t>2.5</t>
  </si>
  <si>
    <t xml:space="preserve">обязательное социальное страхование от несчастных случаев </t>
  </si>
  <si>
    <t>на производстве и профессиональных заболеваний по ставке</t>
  </si>
  <si>
    <t>3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</si>
  <si>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</si>
  <si>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</si>
  <si>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</si>
  <si>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</si>
  <si>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(гр.3 x гр.4)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</si>
  <si>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</si>
  <si>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</si>
  <si>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</si>
  <si>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</si>
  <si>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
исчисленного 
налога, подлежащего 
уплате, руб. 
(гр.3 x гр.4/100)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</si>
  <si>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</si>
  <si>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</si>
  <si>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</si>
  <si>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</si>
  <si>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</si>
  <si>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</si>
  <si>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</si>
  <si>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</si>
  <si>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</si>
  <si>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(гр.3 x гр.4)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</si>
  <si>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</si>
  <si>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</si>
  <si>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</si>
  <si>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</si>
  <si>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(гр.4 x гр.5 x 
гр.6)</t>
  </si>
  <si>
    <t>Количество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</si>
  <si>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</si>
  <si>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</si>
  <si>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</si>
  <si>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</si>
  <si>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</si>
  <si>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</si>
  <si>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</si>
  <si>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</si>
  <si>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</si>
  <si>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(гр.2 x гр.3)</t>
  </si>
  <si>
    <t xml:space="preserve">Наименование учреждения: </t>
  </si>
  <si>
    <t>111</t>
  </si>
  <si>
    <r>
      <t>Источник финансового обеспечения:</t>
    </r>
    <r>
      <rPr>
        <b/>
        <u/>
        <sz val="11"/>
        <rFont val="Times New Roman"/>
        <family val="1"/>
        <charset val="204"/>
      </rPr>
      <t>Субсидия на финансовое обеспечение выполнения муниципального задания</t>
    </r>
  </si>
  <si>
    <t>КОСГУ 211 "Заработная плата"</t>
  </si>
  <si>
    <t>Стимулирующий фонд</t>
  </si>
  <si>
    <t>Фонд оплаты труда в год, руб. ( гр.4 +гр.8 гр.9)*12</t>
  </si>
  <si>
    <t>ФЗП</t>
  </si>
  <si>
    <t>Административный персонал</t>
  </si>
  <si>
    <t>Педагогический персонал</t>
  </si>
  <si>
    <t>Младший обслуживающий персонал</t>
  </si>
  <si>
    <r>
      <t xml:space="preserve">Источник финансовго обеспечения </t>
    </r>
    <r>
      <rPr>
        <b/>
        <u/>
        <sz val="11"/>
        <rFont val="Times New Roman"/>
        <family val="1"/>
        <charset val="204"/>
      </rPr>
      <t>Поступления от оказания услуг (выполнения работ) на платной основе и от иной приносящей деятельности</t>
    </r>
  </si>
  <si>
    <r>
      <t xml:space="preserve">Источник финансовго обеспечения </t>
    </r>
    <r>
      <rPr>
        <b/>
        <u/>
        <sz val="11"/>
        <rFont val="Times New Roman"/>
        <family val="1"/>
        <charset val="204"/>
      </rPr>
      <t>Субвенция на осуществление государственных полномочий РК по предоставлению предусмотренных пунктом 5 части 1 статьи 9 Закона Республики от 20 декабря 2013 года № 1755-ЗРК "Об образовании"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организациях РК</t>
    </r>
  </si>
  <si>
    <t>Код видов расходов 112</t>
  </si>
  <si>
    <t>КОСГУ 212 "Прочие выплаты"</t>
  </si>
  <si>
    <t>Выплаты матерям по уходу за ребенком до 3-х лет</t>
  </si>
  <si>
    <t>Код видов расходов 119</t>
  </si>
  <si>
    <t>КОСГУ 213 "Начисления на выплаты по оплате труда"</t>
  </si>
  <si>
    <t>112</t>
  </si>
  <si>
    <t>851</t>
  </si>
  <si>
    <t>КОСГУ 290 "Прочие расходы"</t>
  </si>
  <si>
    <t>Налог на землю</t>
  </si>
  <si>
    <t>Налог на имущество органицазаций</t>
  </si>
  <si>
    <t>244</t>
  </si>
  <si>
    <t>КОСГУ 221 "Услуги связи"</t>
  </si>
  <si>
    <t>Оказание услуг связи</t>
  </si>
  <si>
    <t>КОСГУ 223 "Коммунальные услуги"</t>
  </si>
  <si>
    <t>Тепловая энергия (Гкал)</t>
  </si>
  <si>
    <t>Тепловая энергия (м3)</t>
  </si>
  <si>
    <t>Водоснабжение (м3)</t>
  </si>
  <si>
    <t>4</t>
  </si>
  <si>
    <t>Прием сточных вод и загрязняющих веществ</t>
  </si>
  <si>
    <t>5</t>
  </si>
  <si>
    <t>Электрическая энергия (кВт/ч)</t>
  </si>
  <si>
    <t>КОСГУ 225 "Работы, услуги по содержанию имущества"</t>
  </si>
  <si>
    <t>Услуги по вывозу твердых коммунальных отходов</t>
  </si>
  <si>
    <t>Услуги по техническому обслуживанию узлов учета тепловой энергии</t>
  </si>
  <si>
    <t>Услуги по техническому обслуживанию пожарной сигнализации</t>
  </si>
  <si>
    <t>Услуги по проверке рукавов, зарядке огнетушителей</t>
  </si>
  <si>
    <t>Услуги по дератизации и дезинсекции</t>
  </si>
  <si>
    <t>6</t>
  </si>
  <si>
    <t>Услуги по техническому обслуживанию охранной сигнализации</t>
  </si>
  <si>
    <t>7</t>
  </si>
  <si>
    <t>Техническое обслуживание компьютеров и оргтехники</t>
  </si>
  <si>
    <t>8</t>
  </si>
  <si>
    <t xml:space="preserve">Услуги по поверке и калибровке средств измерений </t>
  </si>
  <si>
    <t>9</t>
  </si>
  <si>
    <t>Услуги по техническому обслуживанию холодильного оборудования</t>
  </si>
  <si>
    <t>10</t>
  </si>
  <si>
    <t>КОСГУ 226 "Прочие работы, услуги"</t>
  </si>
  <si>
    <t>Услуги по проведению акарицидной обработки</t>
  </si>
  <si>
    <t>Оказание услуг по охране объекта</t>
  </si>
  <si>
    <t>Услуги по проведению профилактических медицинских осмотров</t>
  </si>
  <si>
    <t>Оказание услуг по обучению персонала</t>
  </si>
  <si>
    <t>КОСГУ 310 "Увеличение стоимости основных средств"</t>
  </si>
  <si>
    <t>Источник финансового обеспечения:Субсидия на финансовое обеспечение выполнения муниципального задания</t>
  </si>
  <si>
    <t>Компьютерная техника для образовательной деятельности</t>
  </si>
  <si>
    <t>КОСГУ 340 "Увеличение стоимости материальных запасов"</t>
  </si>
  <si>
    <t>Приобретение учебных пособий, методической литературы</t>
  </si>
  <si>
    <t>Средства обучения,игры, канц.товары</t>
  </si>
  <si>
    <t>Расчеты за поставку продуктов питания</t>
  </si>
  <si>
    <t>Пособия для лечебной физкультуры, развивающие игры</t>
  </si>
  <si>
    <t>Муниципальное бюджетное дошкольное образовательное учреждение Петрозаводского городского округа "Детский сад комбинированного вида  № 79"Березка"</t>
  </si>
  <si>
    <t>Медицинское и реабилитационное оборудование с целью оздоровления для детей с ограниченными возможностями здоровья</t>
  </si>
  <si>
    <t>Товары хозяйственно-бытового назначения</t>
  </si>
  <si>
    <t xml:space="preserve">                                               Номер страницы</t>
  </si>
  <si>
    <t xml:space="preserve">                                                Всего страниц</t>
  </si>
  <si>
    <t>" 01"</t>
  </si>
  <si>
    <t>д.б.</t>
  </si>
  <si>
    <t>д.б.ФЗП</t>
  </si>
  <si>
    <t>д.б.ФЗП млад</t>
  </si>
  <si>
    <t>д.б.стим</t>
  </si>
  <si>
    <t>д.б.стим млад</t>
  </si>
  <si>
    <t>д.б.север</t>
  </si>
  <si>
    <t>д.б.север млад</t>
  </si>
  <si>
    <t xml:space="preserve">ФЗП </t>
  </si>
  <si>
    <t>СТИМ</t>
  </si>
  <si>
    <t>СЕВЕР</t>
  </si>
  <si>
    <t>ИТОГО</t>
  </si>
  <si>
    <t>Согласно ПФХД на 01.04.2017г.</t>
  </si>
  <si>
    <t>Услуги по контрольным измерениям в электроустановках</t>
  </si>
  <si>
    <t>Услуги по утилизации ртутных ламп</t>
  </si>
  <si>
    <t>Услуги по безопасной эксплуатации электро и теплоустановок</t>
  </si>
  <si>
    <t>Согласно ПФХД на 03.04.2017</t>
  </si>
  <si>
    <t xml:space="preserve">                          Т.В.Свянни</t>
  </si>
  <si>
    <t>Согласно ПФХД на 03.04.2017г.</t>
  </si>
  <si>
    <t>Субсидия на финансовое обеспечение выполнения муниципального задания из бюджета Петрозаводского городского округа</t>
  </si>
  <si>
    <t>Субсидии на реализацию мероприятий государственной программы Республики Карелия "Развитие образования"</t>
  </si>
  <si>
    <t>Доходы от операций с активами, всего:</t>
  </si>
  <si>
    <t>от операций с нефинансовыми активами, всего:</t>
  </si>
  <si>
    <t>от выбытия основных средств</t>
  </si>
  <si>
    <t>от выбытия нематериальных активов</t>
  </si>
  <si>
    <t>от выбытия непроизводственных активов</t>
  </si>
  <si>
    <t>от выбытия материальных запасов</t>
  </si>
  <si>
    <t>в том числе: от операций с финансовыми активами</t>
  </si>
  <si>
    <t>24320</t>
  </si>
  <si>
    <t>212</t>
  </si>
  <si>
    <t>226</t>
  </si>
  <si>
    <t>Т.В. Власова</t>
  </si>
  <si>
    <t>Т.В Власова</t>
  </si>
  <si>
    <t xml:space="preserve">Дата составления   </t>
  </si>
  <si>
    <t>29 декабря 2017г.</t>
  </si>
  <si>
    <t>от 29 декабря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</si>
</sst>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F800]dddd\,\ mmmm\ dd\,\ yyyy"/>
    <numFmt numFmtId="166" formatCode="[$-FC19]dd\ mmmm\ yyyy\ \г\.;@"/>
    <numFmt numFmtId="167" formatCode="0.000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00B0F0"/>
      <name val="Arial"/>
      <family val="2"/>
      <charset val="204"/>
    </font>
    <font>
      <sz val="10"/>
      <color rgb="FF00B050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2"/>
    </font>
    <font>
      <b/>
      <sz val="8"/>
      <color rgb="FF000000"/>
      <name val="Times New Roman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 Cyr"/>
      <family val="2"/>
    </font>
    <font>
      <sz val="8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2"/>
    </font>
    <font>
      <b/>
      <sz val="12"/>
      <color rgb="FF000000"/>
      <name val="Arial Cyr"/>
      <family val="2"/>
    </font>
    <font>
      <b/>
      <sz val="8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000000"/>
      <name val="Times New Roman"/>
      <family val="2"/>
    </font>
    <font>
      <sz val="10"/>
      <color rgb="FF000000"/>
      <name val="Times New Roman"/>
      <family val="2"/>
    </font>
    <font>
      <b/>
      <i/>
      <sz val="7"/>
      <color rgb="FF000000"/>
      <name val="Arial Cyr"/>
      <family val="2"/>
    </font>
    <font>
      <b/>
      <sz val="14"/>
      <color rgb="FF000000"/>
      <name val="Times New Roman"/>
      <family val="2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9"/>
      <color rgb="FF00000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sz val="11"/>
      <name val="Calibri"/>
      <family val="2"/>
    </font>
    <font>
      <sz val="12"/>
      <color rgb="FF000000"/>
      <name val="Arial Cyr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000000"/>
      <name val="Arial Cyr"/>
    </font>
    <font>
      <sz val="11"/>
      <color rgb="FF0070C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name val="Arial Cyr"/>
      <family val="2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33">
    <xf numFmtId="0" fontId="0" fillId="0" borderId="0"/>
    <xf numFmtId="164" fontId="17" fillId="0" borderId="0" applyFont="0" applyFill="0" applyBorder="0" applyAlignment="0" applyProtection="0"/>
    <xf numFmtId="0" fontId="23" fillId="0" borderId="3">
      <alignment vertical="top"/>
    </xf>
    <xf numFmtId="0" fontId="24" fillId="0" borderId="3"/>
    <xf numFmtId="0" fontId="24" fillId="0" borderId="3"/>
    <xf numFmtId="0" fontId="25" fillId="0" borderId="3">
      <alignment vertical="top"/>
    </xf>
    <xf numFmtId="0" fontId="24" fillId="0" borderId="21"/>
    <xf numFmtId="0" fontId="26" fillId="0" borderId="22">
      <alignment horizontal="center" vertical="center" wrapText="1"/>
    </xf>
    <xf numFmtId="0" fontId="26" fillId="0" borderId="22">
      <alignment horizontal="center" vertical="center" shrinkToFit="1"/>
    </xf>
    <xf numFmtId="0" fontId="27" fillId="0" borderId="22">
      <alignment horizontal="left" vertical="center"/>
    </xf>
    <xf numFmtId="0" fontId="27" fillId="0" borderId="22">
      <alignment horizontal="center" vertical="center"/>
    </xf>
    <xf numFmtId="4" fontId="28" fillId="0" borderId="22">
      <alignment horizontal="right" vertical="top" shrinkToFit="1"/>
    </xf>
    <xf numFmtId="0" fontId="26" fillId="0" borderId="22">
      <alignment horizontal="left" vertical="top"/>
    </xf>
    <xf numFmtId="0" fontId="26" fillId="0" borderId="22">
      <alignment horizontal="center"/>
    </xf>
    <xf numFmtId="0" fontId="26" fillId="0" borderId="22">
      <alignment horizontal="center" vertical="top"/>
    </xf>
    <xf numFmtId="4" fontId="25" fillId="0" borderId="22">
      <alignment horizontal="right" vertical="top" shrinkToFit="1"/>
    </xf>
    <xf numFmtId="4" fontId="26" fillId="0" borderId="22">
      <alignment horizontal="center" vertical="top" shrinkToFit="1"/>
    </xf>
    <xf numFmtId="0" fontId="26" fillId="0" borderId="22">
      <alignment horizontal="left"/>
    </xf>
    <xf numFmtId="0" fontId="26" fillId="0" borderId="22">
      <alignment horizontal="left" wrapText="1"/>
    </xf>
    <xf numFmtId="0" fontId="26" fillId="0" borderId="22">
      <alignment horizontal="center" vertical="center"/>
    </xf>
    <xf numFmtId="0" fontId="25" fillId="0" borderId="22">
      <alignment horizontal="left" vertical="top"/>
    </xf>
    <xf numFmtId="0" fontId="27" fillId="0" borderId="22">
      <alignment horizontal="left"/>
    </xf>
    <xf numFmtId="0" fontId="27" fillId="0" borderId="22">
      <alignment horizontal="center"/>
    </xf>
    <xf numFmtId="0" fontId="25" fillId="0" borderId="22">
      <alignment horizontal="left" vertical="top" indent="1"/>
    </xf>
    <xf numFmtId="0" fontId="26" fillId="0" borderId="22">
      <alignment horizontal="left" vertical="center"/>
    </xf>
    <xf numFmtId="0" fontId="25" fillId="0" borderId="22">
      <alignment horizontal="center"/>
    </xf>
    <xf numFmtId="0" fontId="25" fillId="0" borderId="23"/>
    <xf numFmtId="0" fontId="25" fillId="0" borderId="22">
      <alignment horizontal="left" vertical="top" indent="2"/>
    </xf>
    <xf numFmtId="0" fontId="25" fillId="0" borderId="22">
      <alignment horizontal="left" vertical="top" indent="4"/>
    </xf>
    <xf numFmtId="0" fontId="25" fillId="0" borderId="22">
      <alignment horizontal="left" vertical="top" indent="3"/>
    </xf>
    <xf numFmtId="0" fontId="25" fillId="0" borderId="22">
      <alignment horizontal="center" vertical="top"/>
    </xf>
    <xf numFmtId="0" fontId="27" fillId="0" borderId="22">
      <alignment horizontal="left" vertical="top"/>
    </xf>
    <xf numFmtId="0" fontId="27" fillId="0" borderId="22">
      <alignment horizontal="center" vertical="top"/>
    </xf>
    <xf numFmtId="4" fontId="25" fillId="0" borderId="22">
      <alignment horizontal="center" vertical="top" shrinkToFit="1"/>
    </xf>
    <xf numFmtId="0" fontId="29" fillId="0" borderId="3"/>
    <xf numFmtId="0" fontId="30" fillId="0" borderId="3"/>
    <xf numFmtId="0" fontId="30" fillId="0" borderId="25">
      <alignment horizontal="center"/>
    </xf>
    <xf numFmtId="0" fontId="30" fillId="0" borderId="26">
      <alignment horizontal="right"/>
    </xf>
    <xf numFmtId="49" fontId="30" fillId="0" borderId="27">
      <alignment horizontal="center" shrinkToFit="1"/>
    </xf>
    <xf numFmtId="49" fontId="30" fillId="0" borderId="28">
      <alignment horizontal="center" shrinkToFit="1"/>
    </xf>
    <xf numFmtId="49" fontId="30" fillId="0" borderId="29">
      <alignment horizontal="center" shrinkToFit="1"/>
    </xf>
    <xf numFmtId="49" fontId="30" fillId="0" borderId="30">
      <alignment horizontal="center" shrinkToFit="1"/>
    </xf>
    <xf numFmtId="0" fontId="30" fillId="0" borderId="31"/>
    <xf numFmtId="0" fontId="30" fillId="0" borderId="19"/>
    <xf numFmtId="0" fontId="30" fillId="0" borderId="32"/>
    <xf numFmtId="0" fontId="34" fillId="0" borderId="18"/>
    <xf numFmtId="49" fontId="30" fillId="0" borderId="34">
      <alignment horizontal="center" shrinkToFit="1"/>
    </xf>
    <xf numFmtId="0" fontId="37" fillId="0" borderId="3"/>
    <xf numFmtId="0" fontId="38" fillId="0" borderId="40">
      <alignment horizontal="center" vertical="center" wrapText="1"/>
    </xf>
    <xf numFmtId="0" fontId="35" fillId="0" borderId="25">
      <alignment horizontal="center" vertical="center" wrapText="1"/>
    </xf>
    <xf numFmtId="49" fontId="35" fillId="0" borderId="41">
      <alignment horizontal="center" shrinkToFit="1"/>
    </xf>
    <xf numFmtId="4" fontId="35" fillId="4" borderId="40">
      <alignment horizontal="right" shrinkToFit="1"/>
    </xf>
    <xf numFmtId="4" fontId="35" fillId="0" borderId="40">
      <alignment horizontal="right" shrinkToFit="1"/>
    </xf>
    <xf numFmtId="4" fontId="35" fillId="3" borderId="44">
      <alignment horizontal="right" shrinkToFit="1"/>
    </xf>
    <xf numFmtId="4" fontId="35" fillId="3" borderId="25">
      <alignment horizontal="right" shrinkToFit="1"/>
    </xf>
    <xf numFmtId="0" fontId="29" fillId="0" borderId="35"/>
    <xf numFmtId="0" fontId="29" fillId="0" borderId="37"/>
    <xf numFmtId="0" fontId="39" fillId="0" borderId="36"/>
    <xf numFmtId="0" fontId="29" fillId="0" borderId="19"/>
    <xf numFmtId="0" fontId="29" fillId="0" borderId="24"/>
    <xf numFmtId="0" fontId="39" fillId="0" borderId="51"/>
    <xf numFmtId="0" fontId="30" fillId="0" borderId="51"/>
    <xf numFmtId="0" fontId="29" fillId="0" borderId="39"/>
    <xf numFmtId="0" fontId="30" fillId="0" borderId="38"/>
    <xf numFmtId="0" fontId="40" fillId="0" borderId="3">
      <alignment horizontal="center"/>
    </xf>
    <xf numFmtId="0" fontId="24" fillId="0" borderId="3">
      <alignment horizontal="center"/>
    </xf>
    <xf numFmtId="0" fontId="24" fillId="0" borderId="3"/>
    <xf numFmtId="0" fontId="26" fillId="0" borderId="22">
      <alignment horizontal="center" vertical="center" wrapText="1"/>
    </xf>
    <xf numFmtId="0" fontId="24" fillId="0" borderId="35"/>
    <xf numFmtId="0" fontId="24" fillId="0" borderId="18">
      <alignment horizontal="left" wrapText="1"/>
    </xf>
    <xf numFmtId="0" fontId="24" fillId="0" borderId="19"/>
    <xf numFmtId="0" fontId="24" fillId="0" borderId="26">
      <alignment horizontal="right"/>
    </xf>
    <xf numFmtId="0" fontId="26" fillId="0" borderId="22">
      <alignment horizontal="center" vertical="center" wrapText="1"/>
    </xf>
    <xf numFmtId="0" fontId="24" fillId="0" borderId="31"/>
    <xf numFmtId="49" fontId="24" fillId="0" borderId="22">
      <alignment shrinkToFit="1"/>
    </xf>
    <xf numFmtId="0" fontId="26" fillId="0" borderId="22">
      <alignment horizontal="center" vertical="center" wrapText="1"/>
    </xf>
    <xf numFmtId="4" fontId="28" fillId="0" borderId="22">
      <alignment horizontal="right" vertical="top" shrinkToFit="1"/>
    </xf>
    <xf numFmtId="4" fontId="25" fillId="0" borderId="22">
      <alignment horizontal="right" vertical="top" shrinkToFit="1"/>
    </xf>
    <xf numFmtId="0" fontId="26" fillId="0" borderId="22">
      <alignment horizontal="center" vertical="center" wrapText="1"/>
    </xf>
    <xf numFmtId="4" fontId="26" fillId="0" borderId="22">
      <alignment horizontal="center" vertical="top" shrinkToFit="1"/>
    </xf>
    <xf numFmtId="0" fontId="25" fillId="0" borderId="22">
      <alignment horizontal="left" vertical="top" indent="4"/>
    </xf>
    <xf numFmtId="0" fontId="26" fillId="0" borderId="22">
      <alignment horizontal="center" vertical="center" wrapText="1"/>
    </xf>
    <xf numFmtId="0" fontId="25" fillId="0" borderId="22">
      <alignment horizontal="center" vertical="top"/>
    </xf>
    <xf numFmtId="0" fontId="24" fillId="0" borderId="35">
      <alignment shrinkToFit="1"/>
    </xf>
    <xf numFmtId="0" fontId="24" fillId="0" borderId="31"/>
    <xf numFmtId="0" fontId="24" fillId="0" borderId="19"/>
    <xf numFmtId="0" fontId="24" fillId="0" borderId="3">
      <alignment horizontal="right"/>
    </xf>
    <xf numFmtId="0" fontId="25" fillId="0" borderId="22">
      <alignment horizontal="left" vertical="top"/>
    </xf>
    <xf numFmtId="0" fontId="25" fillId="0" borderId="22">
      <alignment horizontal="left" vertical="top" indent="3"/>
    </xf>
    <xf numFmtId="4" fontId="25" fillId="0" borderId="22">
      <alignment horizontal="center" vertical="top" shrinkToFit="1"/>
    </xf>
    <xf numFmtId="0" fontId="40" fillId="0" borderId="24">
      <alignment horizontal="center"/>
    </xf>
    <xf numFmtId="0" fontId="41" fillId="0" borderId="26">
      <alignment horizontal="right"/>
    </xf>
    <xf numFmtId="0" fontId="24" fillId="0" borderId="26"/>
    <xf numFmtId="0" fontId="41" fillId="0" borderId="55">
      <alignment horizontal="right"/>
    </xf>
    <xf numFmtId="0" fontId="24" fillId="0" borderId="3">
      <alignment horizontal="center" shrinkToFit="1"/>
    </xf>
    <xf numFmtId="0" fontId="26" fillId="0" borderId="22">
      <alignment horizontal="center" vertical="center" wrapText="1"/>
    </xf>
    <xf numFmtId="0" fontId="24" fillId="0" borderId="25">
      <alignment horizontal="center"/>
    </xf>
    <xf numFmtId="49" fontId="24" fillId="0" borderId="27">
      <alignment horizontal="center" shrinkToFit="1"/>
    </xf>
    <xf numFmtId="49" fontId="24" fillId="0" borderId="28">
      <alignment horizontal="center" shrinkToFit="1"/>
    </xf>
    <xf numFmtId="49" fontId="24" fillId="0" borderId="34">
      <alignment horizontal="center" shrinkToFit="1"/>
    </xf>
    <xf numFmtId="0" fontId="24" fillId="0" borderId="35"/>
    <xf numFmtId="0" fontId="42" fillId="0" borderId="3"/>
    <xf numFmtId="0" fontId="42" fillId="0" borderId="3"/>
    <xf numFmtId="0" fontId="24" fillId="0" borderId="3"/>
    <xf numFmtId="0" fontId="24" fillId="0" borderId="3"/>
    <xf numFmtId="0" fontId="42" fillId="0" borderId="3"/>
    <xf numFmtId="0" fontId="24" fillId="5" borderId="3"/>
    <xf numFmtId="0" fontId="24" fillId="5" borderId="23"/>
    <xf numFmtId="0" fontId="24" fillId="5" borderId="18"/>
    <xf numFmtId="0" fontId="30" fillId="0" borderId="51"/>
    <xf numFmtId="0" fontId="30" fillId="0" borderId="3">
      <alignment horizontal="center"/>
    </xf>
    <xf numFmtId="49" fontId="44" fillId="0" borderId="24">
      <alignment shrinkToFit="1"/>
    </xf>
    <xf numFmtId="0" fontId="30" fillId="0" borderId="19">
      <alignment horizontal="center" vertical="top"/>
    </xf>
    <xf numFmtId="0" fontId="30" fillId="0" borderId="3">
      <alignment horizontal="center" vertical="top"/>
    </xf>
    <xf numFmtId="0" fontId="45" fillId="0" borderId="3"/>
    <xf numFmtId="0" fontId="49" fillId="0" borderId="3"/>
    <xf numFmtId="0" fontId="45" fillId="0" borderId="3"/>
    <xf numFmtId="164" fontId="45" fillId="0" borderId="3" applyFont="0" applyFill="0" applyBorder="0" applyAlignment="0" applyProtection="0"/>
    <xf numFmtId="4" fontId="25" fillId="0" borderId="22">
      <alignment horizontal="right" vertical="top" shrinkToFit="1"/>
    </xf>
    <xf numFmtId="0" fontId="45" fillId="0" borderId="3"/>
    <xf numFmtId="0" fontId="51" fillId="0" borderId="3"/>
    <xf numFmtId="0" fontId="30" fillId="0" borderId="18"/>
    <xf numFmtId="0" fontId="34" fillId="0" borderId="3"/>
    <xf numFmtId="0" fontId="34" fillId="0" borderId="19"/>
    <xf numFmtId="0" fontId="34" fillId="0" borderId="31"/>
    <xf numFmtId="0" fontId="34" fillId="0" borderId="19">
      <alignment horizontal="left" wrapText="1"/>
    </xf>
    <xf numFmtId="0" fontId="30" fillId="0" borderId="19">
      <alignment vertical="center"/>
    </xf>
    <xf numFmtId="0" fontId="30" fillId="0" borderId="35"/>
    <xf numFmtId="0" fontId="30" fillId="0" borderId="3">
      <alignment vertical="center"/>
    </xf>
    <xf numFmtId="49" fontId="35" fillId="0" borderId="40">
      <alignment horizontal="center" shrinkToFit="1"/>
    </xf>
    <xf numFmtId="0" fontId="30" fillId="0" borderId="43"/>
    <xf numFmtId="49" fontId="30" fillId="0" borderId="28">
      <alignment horizontal="center" shrinkToFit="1"/>
    </xf>
    <xf numFmtId="0" fontId="12" fillId="10" borderId="3"/>
  </cellStyleXfs>
  <cellXfs count="506">
    <xf numFmtId="0" fontId="0" fillId="0" borderId="0" xfId="0"/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2" fillId="0" borderId="3" xfId="0" applyFont="1" applyBorder="1" applyAlignment="1">
      <alignment vertical="top"/>
    </xf>
    <xf numFmtId="0" fontId="0" fillId="0" borderId="17" xfId="0" applyBorder="1" applyAlignment="1">
      <alignment horizontal="left" vertical="top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horizontal="justify" wrapText="1"/>
    </xf>
    <xf numFmtId="0" fontId="7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2" fillId="2" borderId="3" xfId="0" applyFont="1" applyFill="1" applyBorder="1"/>
    <xf numFmtId="0" fontId="13" fillId="0" borderId="3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4" fillId="0" borderId="2" xfId="0" applyFont="1" applyBorder="1" applyAlignment="1">
      <alignment vertical="top"/>
    </xf>
    <xf numFmtId="0" fontId="12" fillId="0" borderId="0" xfId="0" applyFont="1"/>
    <xf numFmtId="0" fontId="12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6" fillId="0" borderId="3" xfId="0" applyFont="1" applyBorder="1" applyAlignment="1">
      <alignment horizontal="left"/>
    </xf>
    <xf numFmtId="0" fontId="5" fillId="0" borderId="18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5" fillId="0" borderId="20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horizontal="left" vertical="center"/>
    </xf>
    <xf numFmtId="4" fontId="19" fillId="0" borderId="16" xfId="0" applyNumberFormat="1" applyFont="1" applyBorder="1" applyAlignment="1">
      <alignment horizontal="center" vertical="top"/>
    </xf>
    <xf numFmtId="4" fontId="0" fillId="0" borderId="0" xfId="0" applyNumberFormat="1"/>
    <xf numFmtId="4" fontId="20" fillId="0" borderId="16" xfId="0" applyNumberFormat="1" applyFont="1" applyBorder="1" applyAlignment="1">
      <alignment horizontal="center" vertical="top"/>
    </xf>
    <xf numFmtId="4" fontId="21" fillId="0" borderId="16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/>
    </xf>
    <xf numFmtId="0" fontId="0" fillId="0" borderId="3" xfId="0" applyBorder="1" applyProtection="1">
      <protection locked="0"/>
    </xf>
    <xf numFmtId="49" fontId="5" fillId="0" borderId="3" xfId="115" applyNumberFormat="1" applyFont="1" applyBorder="1" applyAlignment="1">
      <alignment horizontal="left" wrapText="1"/>
    </xf>
    <xf numFmtId="49" fontId="5" fillId="0" borderId="3" xfId="116" applyNumberFormat="1" applyFont="1"/>
    <xf numFmtId="49" fontId="46" fillId="0" borderId="3" xfId="116" applyNumberFormat="1" applyFont="1" applyAlignment="1">
      <alignment horizontal="center"/>
    </xf>
    <xf numFmtId="49" fontId="13" fillId="0" borderId="3" xfId="116" applyNumberFormat="1" applyFont="1" applyAlignment="1"/>
    <xf numFmtId="49" fontId="5" fillId="0" borderId="3" xfId="116" applyNumberFormat="1" applyFont="1" applyBorder="1"/>
    <xf numFmtId="49" fontId="13" fillId="0" borderId="3" xfId="116" applyNumberFormat="1" applyFont="1" applyAlignment="1">
      <alignment horizontal="center"/>
    </xf>
    <xf numFmtId="4" fontId="5" fillId="0" borderId="3" xfId="116" applyNumberFormat="1" applyFont="1"/>
    <xf numFmtId="49" fontId="45" fillId="0" borderId="3" xfId="116" applyNumberFormat="1" applyFont="1" applyFill="1"/>
    <xf numFmtId="49" fontId="47" fillId="0" borderId="3" xfId="116" applyNumberFormat="1" applyFont="1" applyBorder="1" applyAlignment="1">
      <alignment horizontal="center" vertical="center" wrapText="1"/>
    </xf>
    <xf numFmtId="49" fontId="47" fillId="0" borderId="3" xfId="116" applyNumberFormat="1" applyFont="1" applyBorder="1" applyAlignment="1">
      <alignment horizontal="right" vertical="center" wrapText="1"/>
    </xf>
    <xf numFmtId="2" fontId="47" fillId="0" borderId="3" xfId="116" applyNumberFormat="1" applyFont="1" applyBorder="1" applyAlignment="1">
      <alignment horizontal="center" vertical="center" shrinkToFit="1"/>
    </xf>
    <xf numFmtId="1" fontId="47" fillId="0" borderId="3" xfId="116" applyNumberFormat="1" applyFont="1" applyBorder="1" applyAlignment="1">
      <alignment horizontal="center" vertical="center" shrinkToFit="1"/>
    </xf>
    <xf numFmtId="49" fontId="48" fillId="0" borderId="3" xfId="116" applyNumberFormat="1" applyFont="1" applyBorder="1" applyAlignment="1">
      <alignment horizontal="left" vertical="center" wrapText="1"/>
    </xf>
    <xf numFmtId="49" fontId="5" fillId="0" borderId="3" xfId="116" applyNumberFormat="1" applyFont="1" applyAlignment="1">
      <alignment wrapText="1"/>
    </xf>
    <xf numFmtId="49" fontId="47" fillId="0" borderId="53" xfId="116" applyNumberFormat="1" applyFont="1" applyBorder="1" applyAlignment="1">
      <alignment vertical="center" wrapText="1"/>
    </xf>
    <xf numFmtId="49" fontId="47" fillId="0" borderId="47" xfId="116" applyNumberFormat="1" applyFont="1" applyBorder="1" applyAlignment="1">
      <alignment vertical="center" wrapText="1"/>
    </xf>
    <xf numFmtId="49" fontId="47" fillId="0" borderId="54" xfId="116" applyNumberFormat="1" applyFont="1" applyBorder="1" applyAlignment="1">
      <alignment vertical="center" wrapText="1"/>
    </xf>
    <xf numFmtId="49" fontId="47" fillId="0" borderId="53" xfId="116" applyNumberFormat="1" applyFont="1" applyFill="1" applyBorder="1" applyAlignment="1">
      <alignment vertical="center" wrapText="1"/>
    </xf>
    <xf numFmtId="49" fontId="47" fillId="0" borderId="47" xfId="116" applyNumberFormat="1" applyFont="1" applyFill="1" applyBorder="1" applyAlignment="1">
      <alignment vertical="center" wrapText="1"/>
    </xf>
    <xf numFmtId="49" fontId="47" fillId="0" borderId="54" xfId="116" applyNumberFormat="1" applyFont="1" applyFill="1" applyBorder="1" applyAlignment="1">
      <alignment vertical="center" wrapText="1"/>
    </xf>
    <xf numFmtId="49" fontId="13" fillId="0" borderId="3" xfId="116" applyNumberFormat="1" applyFont="1" applyAlignment="1">
      <alignment horizontal="center" vertical="center" wrapText="1"/>
    </xf>
    <xf numFmtId="49" fontId="13" fillId="0" borderId="3" xfId="116" applyNumberFormat="1" applyFont="1" applyAlignment="1">
      <alignment horizontal="left" wrapText="1"/>
    </xf>
    <xf numFmtId="49" fontId="47" fillId="0" borderId="52" xfId="116" applyNumberFormat="1" applyFont="1" applyBorder="1" applyAlignment="1">
      <alignment horizontal="left" vertical="center"/>
    </xf>
    <xf numFmtId="49" fontId="47" fillId="0" borderId="3" xfId="116" applyNumberFormat="1" applyFont="1" applyBorder="1" applyAlignment="1">
      <alignment horizontal="right" vertical="center"/>
    </xf>
    <xf numFmtId="49" fontId="47" fillId="0" borderId="47" xfId="116" applyNumberFormat="1" applyFont="1" applyBorder="1" applyAlignment="1">
      <alignment horizontal="left" vertical="center" wrapText="1"/>
    </xf>
    <xf numFmtId="49" fontId="47" fillId="0" borderId="3" xfId="116" applyNumberFormat="1" applyFont="1" applyBorder="1" applyAlignment="1">
      <alignment horizontal="left" vertical="center" wrapText="1"/>
    </xf>
    <xf numFmtId="49" fontId="47" fillId="0" borderId="46" xfId="116" applyNumberFormat="1" applyFont="1" applyBorder="1" applyAlignment="1">
      <alignment horizontal="left" vertical="center" wrapText="1"/>
    </xf>
    <xf numFmtId="49" fontId="47" fillId="0" borderId="52" xfId="116" applyNumberFormat="1" applyFont="1" applyBorder="1" applyAlignment="1">
      <alignment horizontal="left" vertical="center" indent="1"/>
    </xf>
    <xf numFmtId="49" fontId="47" fillId="0" borderId="3" xfId="116" applyNumberFormat="1" applyFont="1" applyBorder="1" applyAlignment="1">
      <alignment horizontal="left" vertical="center" wrapText="1" indent="1"/>
    </xf>
    <xf numFmtId="49" fontId="45" fillId="0" borderId="3" xfId="116" applyNumberFormat="1" applyFont="1" applyFill="1" applyBorder="1" applyAlignment="1">
      <alignment horizontal="left" vertical="center" indent="1"/>
    </xf>
    <xf numFmtId="49" fontId="45" fillId="0" borderId="46" xfId="116" applyNumberFormat="1" applyFont="1" applyFill="1" applyBorder="1" applyAlignment="1">
      <alignment horizontal="left" vertical="center" indent="1"/>
    </xf>
    <xf numFmtId="164" fontId="47" fillId="0" borderId="3" xfId="117" applyFont="1" applyFill="1" applyBorder="1" applyAlignment="1">
      <alignment horizontal="center" vertical="center" shrinkToFit="1"/>
    </xf>
    <xf numFmtId="0" fontId="13" fillId="0" borderId="3" xfId="116" applyNumberFormat="1" applyFont="1" applyAlignment="1">
      <alignment wrapText="1"/>
    </xf>
    <xf numFmtId="49" fontId="47" fillId="0" borderId="3" xfId="116" applyNumberFormat="1" applyFont="1"/>
    <xf numFmtId="49" fontId="48" fillId="0" borderId="3" xfId="116" applyNumberFormat="1" applyFont="1"/>
    <xf numFmtId="49" fontId="47" fillId="0" borderId="3" xfId="116" applyNumberFormat="1" applyFont="1" applyBorder="1"/>
    <xf numFmtId="49" fontId="13" fillId="0" borderId="3" xfId="116" applyNumberFormat="1" applyFont="1" applyAlignment="1">
      <alignment wrapText="1"/>
    </xf>
    <xf numFmtId="4" fontId="47" fillId="0" borderId="3" xfId="116" applyNumberFormat="1" applyFont="1"/>
    <xf numFmtId="49" fontId="47" fillId="0" borderId="3" xfId="116" applyNumberFormat="1" applyFont="1" applyAlignment="1">
      <alignment wrapText="1"/>
    </xf>
    <xf numFmtId="49" fontId="48" fillId="0" borderId="3" xfId="116" applyNumberFormat="1" applyFont="1" applyAlignment="1"/>
    <xf numFmtId="49" fontId="48" fillId="0" borderId="3" xfId="116" applyNumberFormat="1" applyFont="1" applyBorder="1" applyAlignment="1">
      <alignment wrapText="1"/>
    </xf>
    <xf numFmtId="49" fontId="13" fillId="0" borderId="3" xfId="116" applyNumberFormat="1" applyFont="1" applyAlignment="1">
      <alignment horizontal="center" wrapText="1"/>
    </xf>
    <xf numFmtId="49" fontId="48" fillId="0" borderId="3" xfId="116" applyNumberFormat="1" applyFont="1" applyAlignment="1">
      <alignment horizontal="left"/>
    </xf>
    <xf numFmtId="0" fontId="51" fillId="0" borderId="3" xfId="120" applyProtection="1">
      <protection locked="0"/>
    </xf>
    <xf numFmtId="0" fontId="52" fillId="0" borderId="3" xfId="35" applyNumberFormat="1" applyFont="1" applyProtection="1">
      <protection locked="0"/>
    </xf>
    <xf numFmtId="0" fontId="53" fillId="0" borderId="3" xfId="120" applyFont="1" applyBorder="1" applyAlignment="1">
      <alignment horizontal="left" vertical="top"/>
    </xf>
    <xf numFmtId="0" fontId="53" fillId="0" borderId="3" xfId="120" applyFont="1" applyBorder="1" applyAlignment="1">
      <alignment vertical="top" wrapText="1"/>
    </xf>
    <xf numFmtId="0" fontId="16" fillId="0" borderId="3" xfId="120" applyFont="1" applyBorder="1" applyAlignment="1">
      <alignment horizontal="left"/>
    </xf>
    <xf numFmtId="0" fontId="8" fillId="0" borderId="3" xfId="120" applyFont="1" applyBorder="1" applyAlignment="1">
      <alignment horizontal="left" wrapText="1"/>
    </xf>
    <xf numFmtId="0" fontId="32" fillId="0" borderId="3" xfId="120" applyNumberFormat="1" applyFont="1" applyFill="1" applyBorder="1" applyAlignment="1" applyProtection="1"/>
    <xf numFmtId="0" fontId="29" fillId="0" borderId="3" xfId="34" applyNumberFormat="1" applyProtection="1">
      <protection locked="0"/>
    </xf>
    <xf numFmtId="0" fontId="30" fillId="0" borderId="18" xfId="121" applyNumberFormat="1" applyProtection="1">
      <protection locked="0"/>
    </xf>
    <xf numFmtId="0" fontId="30" fillId="0" borderId="3" xfId="35" applyNumberFormat="1" applyProtection="1">
      <protection locked="0"/>
    </xf>
    <xf numFmtId="0" fontId="34" fillId="0" borderId="3" xfId="122" applyNumberFormat="1" applyProtection="1">
      <protection locked="0"/>
    </xf>
    <xf numFmtId="0" fontId="30" fillId="0" borderId="26" xfId="37" applyNumberFormat="1" applyProtection="1">
      <alignment horizontal="right"/>
      <protection locked="0"/>
    </xf>
    <xf numFmtId="0" fontId="34" fillId="0" borderId="19" xfId="123" applyNumberFormat="1" applyProtection="1">
      <protection locked="0"/>
    </xf>
    <xf numFmtId="0" fontId="34" fillId="0" borderId="31" xfId="124" applyNumberFormat="1" applyProtection="1">
      <protection locked="0"/>
    </xf>
    <xf numFmtId="0" fontId="30" fillId="0" borderId="31" xfId="42" applyNumberFormat="1" applyProtection="1">
      <protection locked="0"/>
    </xf>
    <xf numFmtId="0" fontId="30" fillId="0" borderId="19" xfId="43" applyNumberFormat="1" applyProtection="1">
      <protection locked="0"/>
    </xf>
    <xf numFmtId="0" fontId="30" fillId="0" borderId="32" xfId="44" applyNumberFormat="1" applyProtection="1">
      <protection locked="0"/>
    </xf>
    <xf numFmtId="0" fontId="34" fillId="0" borderId="19" xfId="125" applyNumberFormat="1" applyProtection="1">
      <alignment horizontal="left" wrapText="1"/>
      <protection locked="0"/>
    </xf>
    <xf numFmtId="0" fontId="34" fillId="0" borderId="18" xfId="45" applyNumberFormat="1" applyProtection="1">
      <protection locked="0"/>
    </xf>
    <xf numFmtId="0" fontId="30" fillId="0" borderId="19" xfId="126" applyNumberFormat="1" applyProtection="1">
      <alignment vertical="center"/>
      <protection locked="0"/>
    </xf>
    <xf numFmtId="0" fontId="30" fillId="0" borderId="35" xfId="127" applyNumberFormat="1" applyProtection="1">
      <protection locked="0"/>
    </xf>
    <xf numFmtId="0" fontId="30" fillId="0" borderId="3" xfId="128" applyNumberFormat="1" applyProtection="1">
      <alignment vertical="center"/>
      <protection locked="0"/>
    </xf>
    <xf numFmtId="0" fontId="37" fillId="0" borderId="3" xfId="47" applyNumberFormat="1" applyProtection="1">
      <protection locked="0"/>
    </xf>
    <xf numFmtId="0" fontId="53" fillId="0" borderId="3" xfId="120" applyFont="1" applyProtection="1">
      <protection locked="0"/>
    </xf>
    <xf numFmtId="0" fontId="53" fillId="0" borderId="3" xfId="120" applyFont="1" applyBorder="1" applyProtection="1">
      <protection locked="0"/>
    </xf>
    <xf numFmtId="0" fontId="53" fillId="0" borderId="17" xfId="120" applyFont="1" applyBorder="1" applyProtection="1">
      <protection locked="0"/>
    </xf>
    <xf numFmtId="0" fontId="54" fillId="0" borderId="3" xfId="35" applyNumberFormat="1" applyFont="1" applyProtection="1">
      <protection locked="0"/>
    </xf>
    <xf numFmtId="0" fontId="54" fillId="0" borderId="47" xfId="120" applyNumberFormat="1" applyFont="1" applyFill="1" applyBorder="1" applyAlignment="1" applyProtection="1">
      <alignment horizontal="left" wrapText="1"/>
    </xf>
    <xf numFmtId="0" fontId="54" fillId="0" borderId="3" xfId="120" applyNumberFormat="1" applyFont="1" applyFill="1" applyBorder="1" applyAlignment="1" applyProtection="1">
      <alignment horizontal="left" wrapText="1"/>
    </xf>
    <xf numFmtId="0" fontId="54" fillId="0" borderId="3" xfId="43" applyNumberFormat="1" applyFont="1" applyBorder="1" applyProtection="1">
      <protection locked="0"/>
    </xf>
    <xf numFmtId="0" fontId="55" fillId="0" borderId="49" xfId="120" applyFont="1" applyBorder="1" applyProtection="1">
      <protection locked="0"/>
    </xf>
    <xf numFmtId="0" fontId="53" fillId="0" borderId="48" xfId="120" applyFont="1" applyBorder="1" applyProtection="1">
      <protection locked="0"/>
    </xf>
    <xf numFmtId="0" fontId="53" fillId="0" borderId="50" xfId="120" applyFont="1" applyBorder="1" applyProtection="1">
      <protection locked="0"/>
    </xf>
    <xf numFmtId="0" fontId="53" fillId="0" borderId="3" xfId="120" applyFont="1" applyAlignment="1" applyProtection="1">
      <alignment horizontal="left"/>
      <protection locked="0"/>
    </xf>
    <xf numFmtId="0" fontId="55" fillId="0" borderId="52" xfId="120" applyFont="1" applyBorder="1" applyProtection="1">
      <protection locked="0"/>
    </xf>
    <xf numFmtId="0" fontId="53" fillId="0" borderId="46" xfId="120" applyFont="1" applyBorder="1" applyProtection="1">
      <protection locked="0"/>
    </xf>
    <xf numFmtId="0" fontId="53" fillId="0" borderId="52" xfId="120" applyFont="1" applyBorder="1" applyProtection="1">
      <protection locked="0"/>
    </xf>
    <xf numFmtId="0" fontId="53" fillId="0" borderId="47" xfId="120" applyFont="1" applyBorder="1" applyProtection="1">
      <protection locked="0"/>
    </xf>
    <xf numFmtId="0" fontId="53" fillId="0" borderId="47" xfId="120" applyFont="1" applyBorder="1" applyAlignment="1" applyProtection="1">
      <alignment horizontal="left"/>
      <protection locked="0"/>
    </xf>
    <xf numFmtId="14" fontId="54" fillId="0" borderId="3" xfId="35" applyNumberFormat="1" applyFont="1" applyBorder="1" applyProtection="1">
      <protection locked="0"/>
    </xf>
    <xf numFmtId="0" fontId="54" fillId="0" borderId="3" xfId="35" applyNumberFormat="1" applyFont="1" applyBorder="1" applyProtection="1">
      <protection locked="0"/>
    </xf>
    <xf numFmtId="0" fontId="54" fillId="0" borderId="46" xfId="43" applyNumberFormat="1" applyFont="1" applyBorder="1" applyProtection="1">
      <protection locked="0"/>
    </xf>
    <xf numFmtId="0" fontId="53" fillId="0" borderId="3" xfId="120" applyFont="1" applyAlignment="1" applyProtection="1">
      <alignment horizontal="center"/>
      <protection locked="0"/>
    </xf>
    <xf numFmtId="49" fontId="56" fillId="0" borderId="47" xfId="35" applyNumberFormat="1" applyFont="1" applyBorder="1" applyProtection="1">
      <protection locked="0"/>
    </xf>
    <xf numFmtId="0" fontId="54" fillId="0" borderId="47" xfId="35" applyNumberFormat="1" applyFont="1" applyBorder="1" applyProtection="1">
      <protection locked="0"/>
    </xf>
    <xf numFmtId="0" fontId="54" fillId="0" borderId="54" xfId="43" applyNumberFormat="1" applyFont="1" applyBorder="1" applyProtection="1">
      <protection locked="0"/>
    </xf>
    <xf numFmtId="14" fontId="53" fillId="0" borderId="3" xfId="120" applyNumberFormat="1" applyFont="1" applyProtection="1">
      <protection locked="0"/>
    </xf>
    <xf numFmtId="0" fontId="54" fillId="0" borderId="3" xfId="120" applyNumberFormat="1" applyFont="1" applyFill="1" applyBorder="1" applyAlignment="1" applyProtection="1">
      <alignment horizontal="left"/>
    </xf>
    <xf numFmtId="0" fontId="54" fillId="0" borderId="47" xfId="120" applyNumberFormat="1" applyFont="1" applyFill="1" applyBorder="1" applyAlignment="1" applyProtection="1"/>
    <xf numFmtId="0" fontId="54" fillId="0" borderId="47" xfId="120" applyNumberFormat="1" applyFont="1" applyFill="1" applyBorder="1" applyAlignment="1" applyProtection="1">
      <alignment horizontal="left"/>
    </xf>
    <xf numFmtId="0" fontId="54" fillId="0" borderId="3" xfId="43" applyNumberFormat="1" applyFont="1" applyBorder="1" applyAlignment="1" applyProtection="1">
      <protection locked="0"/>
    </xf>
    <xf numFmtId="0" fontId="57" fillId="0" borderId="3" xfId="120" applyFont="1" applyBorder="1" applyAlignment="1" applyProtection="1">
      <alignment horizontal="center"/>
      <protection locked="0"/>
    </xf>
    <xf numFmtId="0" fontId="57" fillId="0" borderId="3" xfId="120" applyFont="1" applyBorder="1" applyAlignment="1" applyProtection="1">
      <alignment horizontal="left"/>
      <protection locked="0"/>
    </xf>
    <xf numFmtId="0" fontId="57" fillId="0" borderId="3" xfId="120" applyFont="1" applyBorder="1" applyProtection="1">
      <protection locked="0"/>
    </xf>
    <xf numFmtId="4" fontId="59" fillId="0" borderId="3" xfId="0" applyNumberFormat="1" applyFont="1" applyBorder="1"/>
    <xf numFmtId="4" fontId="7" fillId="0" borderId="3" xfId="0" applyNumberFormat="1" applyFont="1" applyBorder="1"/>
    <xf numFmtId="49" fontId="5" fillId="0" borderId="3" xfId="0" applyNumberFormat="1" applyFont="1" applyBorder="1"/>
    <xf numFmtId="167" fontId="7" fillId="0" borderId="3" xfId="0" applyNumberFormat="1" applyFont="1" applyBorder="1"/>
    <xf numFmtId="164" fontId="7" fillId="0" borderId="3" xfId="0" applyNumberFormat="1" applyFont="1" applyBorder="1"/>
    <xf numFmtId="164" fontId="59" fillId="0" borderId="3" xfId="0" applyNumberFormat="1" applyFont="1" applyBorder="1"/>
    <xf numFmtId="164" fontId="59" fillId="11" borderId="3" xfId="0" applyNumberFormat="1" applyFont="1" applyFill="1" applyBorder="1"/>
    <xf numFmtId="0" fontId="58" fillId="0" borderId="3" xfId="15" applyNumberFormat="1" applyFont="1" applyBorder="1" applyAlignment="1" applyProtection="1">
      <alignment horizontal="center" vertical="center" wrapText="1"/>
    </xf>
    <xf numFmtId="0" fontId="58" fillId="0" borderId="3" xfId="15" applyNumberFormat="1" applyFont="1" applyBorder="1" applyAlignment="1" applyProtection="1">
      <alignment horizontal="center" vertical="center" wrapText="1"/>
      <protection locked="0"/>
    </xf>
    <xf numFmtId="0" fontId="58" fillId="0" borderId="3" xfId="16" applyNumberFormat="1" applyFont="1" applyBorder="1" applyAlignment="1" applyProtection="1">
      <alignment horizontal="center" vertical="center" wrapText="1"/>
    </xf>
    <xf numFmtId="0" fontId="58" fillId="0" borderId="3" xfId="16" applyNumberFormat="1" applyFont="1" applyBorder="1" applyAlignment="1" applyProtection="1">
      <alignment horizontal="center" vertical="center" wrapText="1"/>
      <protection locked="0"/>
    </xf>
    <xf numFmtId="0" fontId="30" fillId="0" borderId="25" xfId="0" applyNumberFormat="1" applyFont="1" applyBorder="1" applyAlignment="1" applyProtection="1">
      <alignment horizontal="center"/>
    </xf>
    <xf numFmtId="49" fontId="30" fillId="0" borderId="27" xfId="0" applyNumberFormat="1" applyFont="1" applyBorder="1" applyAlignment="1" applyProtection="1">
      <alignment horizontal="center" shrinkToFit="1"/>
    </xf>
    <xf numFmtId="49" fontId="30" fillId="0" borderId="28" xfId="0" applyNumberFormat="1" applyFont="1" applyBorder="1" applyAlignment="1" applyProtection="1">
      <alignment horizontal="center" shrinkToFit="1"/>
    </xf>
    <xf numFmtId="49" fontId="30" fillId="0" borderId="29" xfId="0" applyNumberFormat="1" applyFont="1" applyBorder="1" applyAlignment="1" applyProtection="1">
      <alignment horizontal="center" shrinkToFit="1"/>
    </xf>
    <xf numFmtId="49" fontId="30" fillId="0" borderId="30" xfId="0" applyNumberFormat="1" applyFont="1" applyBorder="1" applyAlignment="1" applyProtection="1">
      <alignment horizontal="center" shrinkToFit="1"/>
    </xf>
    <xf numFmtId="49" fontId="30" fillId="0" borderId="34" xfId="0" applyNumberFormat="1" applyFont="1" applyBorder="1" applyAlignment="1" applyProtection="1">
      <alignment horizontal="center" shrinkToFit="1"/>
    </xf>
    <xf numFmtId="0" fontId="9" fillId="0" borderId="3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left" vertical="top"/>
    </xf>
    <xf numFmtId="0" fontId="56" fillId="0" borderId="3" xfId="0" applyFont="1" applyBorder="1" applyAlignment="1">
      <alignment vertical="top" wrapText="1"/>
    </xf>
    <xf numFmtId="0" fontId="56" fillId="0" borderId="3" xfId="0" applyFont="1" applyBorder="1" applyAlignment="1">
      <alignment horizontal="center" vertical="top" wrapText="1"/>
    </xf>
    <xf numFmtId="0" fontId="53" fillId="0" borderId="3" xfId="0" applyFont="1" applyBorder="1" applyAlignment="1">
      <alignment horizontal="left" vertical="top"/>
    </xf>
    <xf numFmtId="0" fontId="53" fillId="0" borderId="3" xfId="0" applyFont="1" applyBorder="1" applyAlignment="1">
      <alignment vertical="top" wrapText="1"/>
    </xf>
    <xf numFmtId="0" fontId="56" fillId="0" borderId="3" xfId="0" applyFont="1" applyBorder="1" applyAlignment="1">
      <alignment horizontal="left" vertical="top" wrapText="1"/>
    </xf>
    <xf numFmtId="0" fontId="62" fillId="0" borderId="3" xfId="0" applyFont="1" applyBorder="1" applyAlignment="1">
      <alignment horizontal="left"/>
    </xf>
    <xf numFmtId="0" fontId="63" fillId="0" borderId="3" xfId="0" applyFont="1" applyBorder="1" applyAlignment="1">
      <alignment horizontal="left"/>
    </xf>
    <xf numFmtId="0" fontId="56" fillId="0" borderId="3" xfId="0" applyFont="1" applyBorder="1" applyAlignment="1">
      <alignment horizontal="left" wrapText="1"/>
    </xf>
    <xf numFmtId="0" fontId="62" fillId="0" borderId="3" xfId="0" applyFont="1" applyBorder="1"/>
    <xf numFmtId="0" fontId="56" fillId="0" borderId="3" xfId="0" applyFont="1" applyBorder="1" applyAlignment="1">
      <alignment horizontal="right" vertical="top" wrapText="1"/>
    </xf>
    <xf numFmtId="0" fontId="53" fillId="0" borderId="3" xfId="0" applyFont="1" applyBorder="1" applyAlignment="1">
      <alignment horizontal="left" vertical="top" wrapText="1"/>
    </xf>
    <xf numFmtId="0" fontId="53" fillId="0" borderId="3" xfId="0" applyFont="1" applyBorder="1" applyAlignment="1">
      <alignment horizontal="right" vertical="top" wrapText="1"/>
    </xf>
    <xf numFmtId="0" fontId="64" fillId="2" borderId="3" xfId="0" applyFont="1" applyFill="1" applyBorder="1"/>
    <xf numFmtId="0" fontId="9" fillId="0" borderId="3" xfId="0" applyFont="1" applyBorder="1" applyAlignment="1">
      <alignment horizontal="left" vertical="top" wrapText="1"/>
    </xf>
    <xf numFmtId="49" fontId="58" fillId="0" borderId="41" xfId="81" applyNumberFormat="1" applyFont="1" applyBorder="1" applyAlignment="1" applyProtection="1">
      <alignment horizontal="center" shrinkToFit="1"/>
    </xf>
    <xf numFmtId="49" fontId="58" fillId="0" borderId="40" xfId="42" applyNumberFormat="1" applyFont="1" applyBorder="1" applyAlignment="1" applyProtection="1">
      <alignment horizontal="center" shrinkToFit="1"/>
    </xf>
    <xf numFmtId="4" fontId="58" fillId="0" borderId="40" xfId="20" applyNumberFormat="1" applyFont="1" applyBorder="1" applyAlignment="1" applyProtection="1">
      <alignment horizontal="right" shrinkToFit="1"/>
    </xf>
    <xf numFmtId="0" fontId="69" fillId="0" borderId="35" xfId="27" applyNumberFormat="1" applyFont="1" applyBorder="1" applyAlignment="1" applyProtection="1"/>
    <xf numFmtId="4" fontId="58" fillId="12" borderId="40" xfId="83" applyNumberFormat="1" applyFont="1" applyFill="1" applyBorder="1" applyAlignment="1" applyProtection="1">
      <alignment horizontal="right" shrinkToFit="1"/>
    </xf>
    <xf numFmtId="0" fontId="43" fillId="0" borderId="3" xfId="2" applyNumberFormat="1" applyFont="1" applyFill="1" applyProtection="1">
      <alignment vertical="top"/>
    </xf>
    <xf numFmtId="0" fontId="31" fillId="0" borderId="3" xfId="3" applyNumberFormat="1" applyFont="1" applyFill="1" applyProtection="1"/>
    <xf numFmtId="0" fontId="0" fillId="0" borderId="3" xfId="0" applyFill="1" applyBorder="1" applyProtection="1">
      <protection locked="0"/>
    </xf>
    <xf numFmtId="0" fontId="31" fillId="0" borderId="3" xfId="5" applyNumberFormat="1" applyFont="1" applyFill="1" applyProtection="1">
      <alignment vertical="top"/>
    </xf>
    <xf numFmtId="0" fontId="31" fillId="0" borderId="3" xfId="4" applyNumberFormat="1" applyFont="1" applyFill="1" applyProtection="1"/>
    <xf numFmtId="0" fontId="31" fillId="0" borderId="21" xfId="6" applyNumberFormat="1" applyFont="1" applyFill="1" applyProtection="1"/>
    <xf numFmtId="0" fontId="54" fillId="0" borderId="22" xfId="5" applyNumberFormat="1" applyFont="1" applyFill="1" applyBorder="1" applyAlignment="1" applyProtection="1">
      <alignment horizontal="center" vertical="center" shrinkToFit="1"/>
    </xf>
    <xf numFmtId="0" fontId="65" fillId="0" borderId="22" xfId="6" applyNumberFormat="1" applyFont="1" applyFill="1" applyBorder="1" applyAlignment="1" applyProtection="1">
      <alignment horizontal="left" vertical="center"/>
    </xf>
    <xf numFmtId="0" fontId="65" fillId="0" borderId="22" xfId="24" applyNumberFormat="1" applyFont="1" applyFill="1" applyAlignment="1" applyProtection="1">
      <alignment horizontal="center" vertical="center"/>
    </xf>
    <xf numFmtId="4" fontId="67" fillId="0" borderId="22" xfId="71" applyNumberFormat="1" applyFont="1" applyFill="1" applyBorder="1" applyAlignment="1" applyProtection="1">
      <alignment horizontal="right" vertical="top" shrinkToFit="1"/>
    </xf>
    <xf numFmtId="0" fontId="54" fillId="0" borderId="22" xfId="67" applyNumberFormat="1" applyFont="1" applyFill="1" applyAlignment="1" applyProtection="1">
      <alignment horizontal="left" vertical="top"/>
    </xf>
    <xf numFmtId="0" fontId="54" fillId="0" borderId="22" xfId="26" applyNumberFormat="1" applyFont="1" applyFill="1" applyBorder="1" applyAlignment="1" applyProtection="1">
      <alignment horizontal="center"/>
    </xf>
    <xf numFmtId="0" fontId="54" fillId="0" borderId="22" xfId="45" applyNumberFormat="1" applyFont="1" applyFill="1" applyBorder="1" applyAlignment="1" applyProtection="1">
      <alignment horizontal="center" vertical="top"/>
    </xf>
    <xf numFmtId="4" fontId="62" fillId="0" borderId="22" xfId="50" applyNumberFormat="1" applyFont="1" applyFill="1" applyBorder="1" applyAlignment="1" applyProtection="1">
      <alignment horizontal="right" vertical="top" shrinkToFit="1"/>
    </xf>
    <xf numFmtId="0" fontId="54" fillId="0" borderId="22" xfId="107" applyNumberFormat="1" applyFont="1" applyFill="1" applyBorder="1" applyAlignment="1" applyProtection="1">
      <alignment horizontal="left"/>
    </xf>
    <xf numFmtId="0" fontId="54" fillId="0" borderId="22" xfId="8" applyNumberFormat="1" applyFont="1" applyFill="1" applyAlignment="1" applyProtection="1">
      <alignment horizontal="left" wrapText="1"/>
    </xf>
    <xf numFmtId="0" fontId="54" fillId="0" borderId="22" xfId="31" applyNumberFormat="1" applyFont="1" applyFill="1" applyAlignment="1" applyProtection="1">
      <alignment horizontal="center" vertical="center"/>
    </xf>
    <xf numFmtId="0" fontId="65" fillId="0" borderId="22" xfId="9" applyNumberFormat="1" applyFont="1" applyFill="1" applyAlignment="1" applyProtection="1">
      <alignment horizontal="left"/>
    </xf>
    <xf numFmtId="0" fontId="65" fillId="0" borderId="22" xfId="4" applyNumberFormat="1" applyFont="1" applyFill="1" applyBorder="1" applyAlignment="1" applyProtection="1">
      <alignment horizontal="center"/>
    </xf>
    <xf numFmtId="0" fontId="66" fillId="0" borderId="22" xfId="14" applyNumberFormat="1" applyFont="1" applyFill="1" applyAlignment="1" applyProtection="1">
      <alignment horizontal="left" vertical="top" indent="1"/>
    </xf>
    <xf numFmtId="0" fontId="56" fillId="0" borderId="22" xfId="26" applyNumberFormat="1" applyFont="1" applyFill="1" applyBorder="1" applyAlignment="1" applyProtection="1">
      <alignment horizontal="center"/>
    </xf>
    <xf numFmtId="0" fontId="54" fillId="0" borderId="22" xfId="12" applyNumberFormat="1" applyFont="1" applyFill="1" applyAlignment="1" applyProtection="1">
      <alignment horizontal="left" vertical="center"/>
    </xf>
    <xf numFmtId="0" fontId="66" fillId="0" borderId="22" xfId="69" applyNumberFormat="1" applyFont="1" applyFill="1" applyBorder="1" applyAlignment="1" applyProtection="1">
      <alignment horizontal="center"/>
    </xf>
    <xf numFmtId="0" fontId="66" fillId="0" borderId="23" xfId="17" applyNumberFormat="1" applyFont="1" applyFill="1" applyBorder="1" applyAlignment="1" applyProtection="1"/>
    <xf numFmtId="0" fontId="62" fillId="0" borderId="23" xfId="17" applyNumberFormat="1" applyFont="1" applyFill="1" applyBorder="1" applyAlignment="1" applyProtection="1"/>
    <xf numFmtId="0" fontId="66" fillId="0" borderId="22" xfId="32" applyNumberFormat="1" applyFont="1" applyFill="1" applyAlignment="1" applyProtection="1">
      <alignment horizontal="left" vertical="top" indent="2"/>
    </xf>
    <xf numFmtId="0" fontId="62" fillId="0" borderId="22" xfId="32" applyNumberFormat="1" applyFont="1" applyFill="1" applyAlignment="1" applyProtection="1">
      <alignment horizontal="left" vertical="top" indent="2"/>
    </xf>
    <xf numFmtId="0" fontId="56" fillId="0" borderId="22" xfId="45" applyNumberFormat="1" applyFont="1" applyFill="1" applyBorder="1" applyAlignment="1" applyProtection="1">
      <alignment horizontal="center" vertical="top"/>
    </xf>
    <xf numFmtId="0" fontId="65" fillId="0" borderId="22" xfId="18" applyNumberFormat="1" applyFont="1" applyFill="1" applyAlignment="1" applyProtection="1">
      <alignment horizontal="left" vertical="top"/>
    </xf>
    <xf numFmtId="0" fontId="65" fillId="0" borderId="22" xfId="10" applyNumberFormat="1" applyFont="1" applyFill="1" applyAlignment="1" applyProtection="1">
      <alignment horizontal="center" vertical="top"/>
    </xf>
    <xf numFmtId="0" fontId="53" fillId="0" borderId="3" xfId="0" applyFont="1" applyBorder="1" applyAlignment="1">
      <alignment horizontal="left" vertical="top" wrapText="1"/>
    </xf>
    <xf numFmtId="165" fontId="53" fillId="0" borderId="3" xfId="0" applyNumberFormat="1" applyFont="1" applyBorder="1" applyAlignment="1">
      <alignment horizontal="left" vertical="top" wrapText="1"/>
    </xf>
    <xf numFmtId="165" fontId="51" fillId="0" borderId="3" xfId="120" applyNumberFormat="1" applyProtection="1">
      <protection locked="0"/>
    </xf>
    <xf numFmtId="14" fontId="30" fillId="0" borderId="28" xfId="0" applyNumberFormat="1" applyFont="1" applyBorder="1" applyAlignment="1" applyProtection="1">
      <alignment horizontal="center" shrinkToFit="1"/>
    </xf>
    <xf numFmtId="14" fontId="30" fillId="0" borderId="30" xfId="0" applyNumberFormat="1" applyFont="1" applyBorder="1" applyAlignment="1" applyProtection="1">
      <alignment horizontal="center" shrinkToFit="1"/>
    </xf>
    <xf numFmtId="165" fontId="53" fillId="0" borderId="53" xfId="120" applyNumberFormat="1" applyFont="1" applyBorder="1" applyAlignment="1" applyProtection="1">
      <alignment horizontal="center"/>
      <protection locked="0"/>
    </xf>
    <xf numFmtId="0" fontId="58" fillId="0" borderId="25" xfId="16" applyNumberFormat="1" applyFont="1" applyBorder="1" applyAlignment="1" applyProtection="1">
      <alignment horizontal="center" vertical="center" wrapText="1"/>
    </xf>
    <xf numFmtId="0" fontId="68" fillId="0" borderId="40" xfId="11" applyNumberFormat="1" applyFont="1" applyBorder="1" applyAlignment="1" applyProtection="1">
      <alignment horizontal="center" vertical="center" wrapText="1"/>
    </xf>
    <xf numFmtId="0" fontId="53" fillId="0" borderId="3" xfId="0" applyFont="1" applyFill="1" applyBorder="1" applyAlignment="1">
      <alignment wrapText="1"/>
    </xf>
    <xf numFmtId="0" fontId="31" fillId="0" borderId="22" xfId="2" applyNumberFormat="1" applyFont="1" applyBorder="1" applyAlignment="1" applyProtection="1">
      <alignment horizontal="center" vertical="center" wrapText="1"/>
    </xf>
    <xf numFmtId="0" fontId="31" fillId="0" borderId="22" xfId="5" applyNumberFormat="1" applyFont="1" applyBorder="1" applyAlignment="1" applyProtection="1">
      <alignment horizontal="center" vertical="center" shrinkToFit="1"/>
    </xf>
    <xf numFmtId="4" fontId="70" fillId="0" borderId="22" xfId="71" applyNumberFormat="1" applyFont="1" applyBorder="1" applyAlignment="1" applyProtection="1">
      <alignment horizontal="right" vertical="top" shrinkToFit="1"/>
    </xf>
    <xf numFmtId="0" fontId="31" fillId="0" borderId="22" xfId="26" applyNumberFormat="1" applyFont="1" applyBorder="1" applyAlignment="1" applyProtection="1">
      <alignment horizontal="center"/>
    </xf>
    <xf numFmtId="0" fontId="31" fillId="0" borderId="22" xfId="45" applyNumberFormat="1" applyFont="1" applyBorder="1" applyAlignment="1" applyProtection="1">
      <alignment horizontal="center" vertical="top"/>
    </xf>
    <xf numFmtId="4" fontId="71" fillId="0" borderId="22" xfId="50" applyNumberFormat="1" applyFont="1" applyBorder="1" applyAlignment="1" applyProtection="1">
      <alignment horizontal="right" vertical="top" shrinkToFit="1"/>
    </xf>
    <xf numFmtId="4" fontId="31" fillId="0" borderId="22" xfId="23" applyNumberFormat="1" applyFont="1" applyAlignment="1" applyProtection="1">
      <alignment horizontal="center" vertical="top" shrinkToFit="1"/>
    </xf>
    <xf numFmtId="4" fontId="71" fillId="0" borderId="22" xfId="27" applyNumberFormat="1" applyFont="1" applyAlignment="1" applyProtection="1">
      <alignment horizontal="center" vertical="top" shrinkToFit="1"/>
    </xf>
    <xf numFmtId="0" fontId="71" fillId="0" borderId="22" xfId="30" applyNumberFormat="1" applyFont="1" applyAlignment="1" applyProtection="1">
      <alignment horizontal="left" vertical="top"/>
    </xf>
    <xf numFmtId="0" fontId="71" fillId="0" borderId="22" xfId="14" applyNumberFormat="1" applyFont="1" applyAlignment="1" applyProtection="1">
      <alignment horizontal="left" vertical="top" indent="1"/>
    </xf>
    <xf numFmtId="0" fontId="71" fillId="0" borderId="22" xfId="69" applyNumberFormat="1" applyFont="1" applyBorder="1" applyAlignment="1" applyProtection="1">
      <alignment horizontal="center"/>
    </xf>
    <xf numFmtId="4" fontId="72" fillId="0" borderId="22" xfId="71" applyNumberFormat="1" applyFont="1" applyBorder="1" applyAlignment="1" applyProtection="1">
      <alignment horizontal="right" vertical="top" shrinkToFit="1"/>
    </xf>
    <xf numFmtId="0" fontId="71" fillId="0" borderId="23" xfId="17" applyNumberFormat="1" applyFont="1" applyBorder="1" applyAlignment="1" applyProtection="1"/>
    <xf numFmtId="0" fontId="71" fillId="0" borderId="22" xfId="25" applyNumberFormat="1" applyFont="1" applyAlignment="1" applyProtection="1">
      <alignment horizontal="left" vertical="top" indent="4"/>
    </xf>
    <xf numFmtId="0" fontId="71" fillId="0" borderId="22" xfId="81" applyNumberFormat="1" applyFont="1" applyAlignment="1" applyProtection="1">
      <alignment horizontal="left" vertical="top" indent="3"/>
    </xf>
    <xf numFmtId="0" fontId="71" fillId="0" borderId="22" xfId="32" applyNumberFormat="1" applyFont="1" applyAlignment="1" applyProtection="1">
      <alignment horizontal="left" vertical="top" indent="2"/>
    </xf>
    <xf numFmtId="0" fontId="71" fillId="0" borderId="22" xfId="73" applyNumberFormat="1" applyFont="1" applyBorder="1" applyAlignment="1" applyProtection="1">
      <alignment horizontal="center" vertical="top"/>
    </xf>
    <xf numFmtId="4" fontId="71" fillId="0" borderId="22" xfId="27" applyNumberFormat="1" applyFont="1" applyAlignment="1" applyProtection="1">
      <alignment horizontal="right" vertical="top" shrinkToFit="1"/>
    </xf>
    <xf numFmtId="0" fontId="69" fillId="12" borderId="43" xfId="51" applyNumberFormat="1" applyFont="1" applyFill="1" applyBorder="1" applyAlignment="1" applyProtection="1"/>
    <xf numFmtId="4" fontId="58" fillId="12" borderId="44" xfId="52" applyFont="1" applyFill="1" applyBorder="1" applyProtection="1">
      <alignment horizontal="right" shrinkToFit="1"/>
    </xf>
    <xf numFmtId="4" fontId="58" fillId="12" borderId="25" xfId="53" applyFont="1" applyFill="1" applyBorder="1" applyProtection="1">
      <alignment horizontal="right" shrinkToFit="1"/>
    </xf>
    <xf numFmtId="0" fontId="54" fillId="0" borderId="63" xfId="2" applyNumberFormat="1" applyFont="1" applyFill="1" applyBorder="1" applyAlignment="1" applyProtection="1">
      <alignment horizontal="center" vertical="center" wrapText="1"/>
    </xf>
    <xf numFmtId="0" fontId="54" fillId="0" borderId="64" xfId="2" applyNumberFormat="1" applyFont="1" applyFill="1" applyBorder="1" applyAlignment="1" applyProtection="1">
      <alignment horizontal="center" vertical="center" wrapText="1"/>
    </xf>
    <xf numFmtId="0" fontId="54" fillId="0" borderId="61" xfId="2" applyNumberFormat="1" applyFont="1" applyFill="1" applyBorder="1" applyAlignment="1" applyProtection="1">
      <alignment horizontal="center" vertical="center" wrapText="1"/>
    </xf>
    <xf numFmtId="0" fontId="54" fillId="0" borderId="55" xfId="2" applyNumberFormat="1" applyFont="1" applyFill="1" applyBorder="1" applyAlignment="1" applyProtection="1">
      <alignment horizontal="center" vertical="center" wrapText="1"/>
    </xf>
    <xf numFmtId="0" fontId="54" fillId="0" borderId="62" xfId="2" applyNumberFormat="1" applyFont="1" applyFill="1" applyBorder="1" applyAlignment="1" applyProtection="1">
      <alignment horizontal="center" vertical="center" wrapText="1"/>
    </xf>
    <xf numFmtId="0" fontId="31" fillId="0" borderId="22" xfId="2" applyNumberFormat="1" applyFont="1" applyBorder="1" applyAlignment="1" applyProtection="1">
      <alignment horizontal="center" vertical="center" wrapText="1"/>
    </xf>
    <xf numFmtId="0" fontId="31" fillId="0" borderId="22" xfId="2" applyFont="1" applyBorder="1" applyAlignment="1" applyProtection="1">
      <alignment horizontal="center" vertical="center" wrapText="1"/>
      <protection locked="0"/>
    </xf>
    <xf numFmtId="0" fontId="54" fillId="0" borderId="23" xfId="2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4" fontId="0" fillId="0" borderId="17" xfId="0" applyNumberFormat="1" applyBorder="1" applyAlignment="1">
      <alignment horizontal="center" vertical="top"/>
    </xf>
    <xf numFmtId="164" fontId="0" fillId="0" borderId="17" xfId="1" applyFont="1" applyBorder="1" applyAlignment="1">
      <alignment horizontal="center" vertical="top"/>
    </xf>
    <xf numFmtId="0" fontId="56" fillId="0" borderId="3" xfId="0" applyFont="1" applyFill="1" applyBorder="1" applyAlignment="1">
      <alignment horizontal="left" wrapText="1"/>
    </xf>
    <xf numFmtId="165" fontId="56" fillId="0" borderId="3" xfId="0" applyNumberFormat="1" applyFont="1" applyBorder="1" applyAlignment="1">
      <alignment horizontal="left" wrapText="1"/>
    </xf>
    <xf numFmtId="165" fontId="53" fillId="0" borderId="3" xfId="0" applyNumberFormat="1" applyFont="1" applyBorder="1" applyAlignment="1">
      <alignment horizontal="left" wrapText="1"/>
    </xf>
    <xf numFmtId="0" fontId="56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top" wrapText="1"/>
    </xf>
    <xf numFmtId="0" fontId="53" fillId="0" borderId="3" xfId="0" applyFont="1" applyBorder="1" applyAlignment="1">
      <alignment horizontal="left" vertical="top" wrapText="1"/>
    </xf>
    <xf numFmtId="0" fontId="53" fillId="0" borderId="3" xfId="0" applyFont="1" applyBorder="1" applyAlignment="1">
      <alignment horizontal="left" vertical="center" wrapText="1"/>
    </xf>
    <xf numFmtId="0" fontId="64" fillId="0" borderId="3" xfId="0" applyFont="1" applyBorder="1" applyAlignment="1">
      <alignment horizontal="left" vertical="top" wrapText="1"/>
    </xf>
    <xf numFmtId="0" fontId="56" fillId="0" borderId="3" xfId="0" applyFont="1" applyBorder="1" applyAlignment="1">
      <alignment horizontal="center" vertical="top" wrapText="1"/>
    </xf>
    <xf numFmtId="0" fontId="31" fillId="0" borderId="3" xfId="0" applyNumberFormat="1" applyFont="1" applyFill="1" applyBorder="1" applyAlignment="1" applyProtection="1"/>
    <xf numFmtId="0" fontId="31" fillId="0" borderId="21" xfId="0" applyNumberFormat="1" applyFont="1" applyFill="1" applyBorder="1" applyAlignment="1" applyProtection="1"/>
    <xf numFmtId="164" fontId="18" fillId="0" borderId="17" xfId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53" fillId="0" borderId="3" xfId="0" applyFont="1" applyFill="1" applyBorder="1" applyAlignment="1">
      <alignment horizontal="center" wrapText="1"/>
    </xf>
    <xf numFmtId="0" fontId="53" fillId="2" borderId="3" xfId="0" applyFont="1" applyFill="1" applyBorder="1" applyAlignment="1">
      <alignment horizontal="left" vertical="center" wrapText="1"/>
    </xf>
    <xf numFmtId="166" fontId="5" fillId="0" borderId="0" xfId="0" applyNumberFormat="1" applyFont="1" applyAlignment="1">
      <alignment horizontal="left" vertical="top" wrapText="1"/>
    </xf>
    <xf numFmtId="0" fontId="5" fillId="0" borderId="20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5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5" fillId="0" borderId="3" xfId="116" applyNumberFormat="1" applyFont="1" applyBorder="1" applyAlignment="1">
      <alignment horizontal="center"/>
    </xf>
    <xf numFmtId="49" fontId="46" fillId="0" borderId="3" xfId="116" applyNumberFormat="1" applyFont="1" applyAlignment="1">
      <alignment horizontal="center"/>
    </xf>
    <xf numFmtId="49" fontId="13" fillId="0" borderId="3" xfId="116" applyNumberFormat="1" applyFont="1" applyAlignment="1">
      <alignment horizontal="left" vertical="center"/>
    </xf>
    <xf numFmtId="49" fontId="13" fillId="0" borderId="3" xfId="116" applyNumberFormat="1" applyFont="1" applyFill="1" applyAlignment="1">
      <alignment horizontal="center" vertical="center" wrapText="1"/>
    </xf>
    <xf numFmtId="49" fontId="13" fillId="0" borderId="3" xfId="116" applyNumberFormat="1" applyFont="1"/>
    <xf numFmtId="49" fontId="5" fillId="0" borderId="47" xfId="116" applyNumberFormat="1" applyFont="1" applyBorder="1"/>
    <xf numFmtId="49" fontId="6" fillId="0" borderId="3" xfId="116" applyNumberFormat="1" applyFont="1" applyAlignment="1">
      <alignment horizontal="right"/>
    </xf>
    <xf numFmtId="0" fontId="6" fillId="0" borderId="3" xfId="116" applyNumberFormat="1" applyFont="1" applyAlignment="1">
      <alignment horizontal="right" vertical="top" wrapText="1"/>
    </xf>
    <xf numFmtId="0" fontId="6" fillId="0" borderId="3" xfId="116" applyNumberFormat="1" applyFont="1" applyAlignment="1">
      <alignment horizontal="right" vertical="top"/>
    </xf>
    <xf numFmtId="49" fontId="5" fillId="0" borderId="3" xfId="116" applyNumberFormat="1" applyFont="1" applyAlignment="1">
      <alignment horizontal="right"/>
    </xf>
    <xf numFmtId="49" fontId="5" fillId="0" borderId="3" xfId="116" applyNumberFormat="1" applyFont="1"/>
    <xf numFmtId="49" fontId="5" fillId="0" borderId="17" xfId="116" applyNumberFormat="1" applyFont="1" applyBorder="1" applyAlignment="1">
      <alignment horizontal="center" vertical="top" wrapText="1"/>
    </xf>
    <xf numFmtId="49" fontId="5" fillId="6" borderId="56" xfId="116" applyNumberFormat="1" applyFont="1" applyFill="1" applyBorder="1" applyAlignment="1">
      <alignment horizontal="center" vertical="center" wrapText="1"/>
    </xf>
    <xf numFmtId="49" fontId="5" fillId="6" borderId="57" xfId="116" applyNumberFormat="1" applyFont="1" applyFill="1" applyBorder="1" applyAlignment="1">
      <alignment horizontal="center" vertical="center" wrapText="1"/>
    </xf>
    <xf numFmtId="49" fontId="5" fillId="6" borderId="58" xfId="116" applyNumberFormat="1" applyFont="1" applyFill="1" applyBorder="1" applyAlignment="1">
      <alignment horizontal="center" vertical="center" wrapText="1"/>
    </xf>
    <xf numFmtId="49" fontId="13" fillId="0" borderId="3" xfId="116" applyNumberFormat="1" applyFont="1" applyAlignment="1">
      <alignment horizontal="left" wrapText="1"/>
    </xf>
    <xf numFmtId="49" fontId="13" fillId="0" borderId="3" xfId="116" applyNumberFormat="1" applyFont="1" applyAlignment="1">
      <alignment horizontal="center"/>
    </xf>
    <xf numFmtId="49" fontId="5" fillId="6" borderId="49" xfId="116" applyNumberFormat="1" applyFont="1" applyFill="1" applyBorder="1" applyAlignment="1">
      <alignment horizontal="center" vertical="center" wrapText="1"/>
    </xf>
    <xf numFmtId="49" fontId="5" fillId="6" borderId="48" xfId="116" applyNumberFormat="1" applyFont="1" applyFill="1" applyBorder="1" applyAlignment="1">
      <alignment horizontal="center" vertical="center" wrapText="1"/>
    </xf>
    <xf numFmtId="49" fontId="5" fillId="6" borderId="50" xfId="116" applyNumberFormat="1" applyFont="1" applyFill="1" applyBorder="1" applyAlignment="1">
      <alignment horizontal="center" vertical="center" wrapText="1"/>
    </xf>
    <xf numFmtId="49" fontId="5" fillId="6" borderId="52" xfId="116" applyNumberFormat="1" applyFont="1" applyFill="1" applyBorder="1" applyAlignment="1">
      <alignment horizontal="center" vertical="center" wrapText="1"/>
    </xf>
    <xf numFmtId="49" fontId="5" fillId="6" borderId="3" xfId="116" applyNumberFormat="1" applyFont="1" applyFill="1" applyBorder="1" applyAlignment="1">
      <alignment horizontal="center" vertical="center" wrapText="1"/>
    </xf>
    <xf numFmtId="49" fontId="5" fillId="6" borderId="46" xfId="116" applyNumberFormat="1" applyFont="1" applyFill="1" applyBorder="1" applyAlignment="1">
      <alignment horizontal="center" vertical="center" wrapText="1"/>
    </xf>
    <xf numFmtId="49" fontId="5" fillId="6" borderId="53" xfId="116" applyNumberFormat="1" applyFont="1" applyFill="1" applyBorder="1" applyAlignment="1">
      <alignment horizontal="center" vertical="center" wrapText="1"/>
    </xf>
    <xf numFmtId="49" fontId="5" fillId="6" borderId="47" xfId="116" applyNumberFormat="1" applyFont="1" applyFill="1" applyBorder="1" applyAlignment="1">
      <alignment horizontal="center" vertical="center" wrapText="1"/>
    </xf>
    <xf numFmtId="49" fontId="5" fillId="6" borderId="54" xfId="116" applyNumberFormat="1" applyFont="1" applyFill="1" applyBorder="1" applyAlignment="1">
      <alignment horizontal="center" vertical="center" wrapText="1"/>
    </xf>
    <xf numFmtId="167" fontId="59" fillId="0" borderId="17" xfId="0" applyNumberFormat="1" applyFont="1" applyBorder="1" applyAlignment="1">
      <alignment horizontal="center" vertical="top" wrapText="1"/>
    </xf>
    <xf numFmtId="164" fontId="7" fillId="0" borderId="17" xfId="1" applyFont="1" applyBorder="1" applyAlignment="1">
      <alignment horizontal="center" vertical="top" wrapText="1"/>
    </xf>
    <xf numFmtId="164" fontId="59" fillId="0" borderId="17" xfId="1" applyFont="1" applyBorder="1" applyAlignment="1">
      <alignment horizontal="center" vertical="top" wrapText="1"/>
    </xf>
    <xf numFmtId="2" fontId="59" fillId="0" borderId="17" xfId="0" applyNumberFormat="1" applyFont="1" applyBorder="1" applyAlignment="1">
      <alignment horizontal="center" vertical="top" wrapText="1"/>
    </xf>
    <xf numFmtId="2" fontId="5" fillId="0" borderId="17" xfId="0" applyNumberFormat="1" applyFont="1" applyBorder="1" applyAlignment="1">
      <alignment horizontal="center" vertical="top" wrapText="1"/>
    </xf>
    <xf numFmtId="4" fontId="59" fillId="0" borderId="17" xfId="0" applyNumberFormat="1" applyFont="1" applyBorder="1" applyAlignment="1">
      <alignment horizontal="center" vertical="top" wrapText="1"/>
    </xf>
    <xf numFmtId="49" fontId="5" fillId="12" borderId="17" xfId="116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56" xfId="116" applyNumberFormat="1" applyFont="1" applyBorder="1" applyAlignment="1">
      <alignment horizontal="right" vertical="top" wrapText="1"/>
    </xf>
    <xf numFmtId="49" fontId="5" fillId="0" borderId="57" xfId="116" applyNumberFormat="1" applyFont="1" applyBorder="1" applyAlignment="1">
      <alignment horizontal="right" vertical="top" wrapText="1"/>
    </xf>
    <xf numFmtId="49" fontId="5" fillId="0" borderId="58" xfId="116" applyNumberFormat="1" applyFont="1" applyBorder="1" applyAlignment="1">
      <alignment horizontal="right" vertical="top" wrapText="1"/>
    </xf>
    <xf numFmtId="167" fontId="7" fillId="0" borderId="17" xfId="0" applyNumberFormat="1" applyFont="1" applyBorder="1" applyAlignment="1">
      <alignment horizontal="center" vertical="top" wrapText="1"/>
    </xf>
    <xf numFmtId="164" fontId="60" fillId="6" borderId="17" xfId="1" applyFont="1" applyFill="1" applyBorder="1" applyAlignment="1">
      <alignment horizontal="center" vertical="top" wrapText="1"/>
    </xf>
    <xf numFmtId="49" fontId="5" fillId="7" borderId="56" xfId="116" applyNumberFormat="1" applyFont="1" applyFill="1" applyBorder="1" applyAlignment="1">
      <alignment horizontal="center" vertical="center" wrapText="1"/>
    </xf>
    <xf numFmtId="49" fontId="5" fillId="7" borderId="57" xfId="116" applyNumberFormat="1" applyFont="1" applyFill="1" applyBorder="1" applyAlignment="1">
      <alignment horizontal="center" vertical="center" wrapText="1"/>
    </xf>
    <xf numFmtId="49" fontId="5" fillId="7" borderId="58" xfId="116" applyNumberFormat="1" applyFont="1" applyFill="1" applyBorder="1" applyAlignment="1">
      <alignment horizontal="center" vertical="center" wrapText="1"/>
    </xf>
    <xf numFmtId="49" fontId="5" fillId="7" borderId="49" xfId="116" applyNumberFormat="1" applyFont="1" applyFill="1" applyBorder="1" applyAlignment="1">
      <alignment horizontal="center" vertical="center" wrapText="1"/>
    </xf>
    <xf numFmtId="49" fontId="5" fillId="7" borderId="48" xfId="116" applyNumberFormat="1" applyFont="1" applyFill="1" applyBorder="1" applyAlignment="1">
      <alignment horizontal="center" vertical="center" wrapText="1"/>
    </xf>
    <xf numFmtId="49" fontId="5" fillId="7" borderId="50" xfId="116" applyNumberFormat="1" applyFont="1" applyFill="1" applyBorder="1" applyAlignment="1">
      <alignment horizontal="center" vertical="center" wrapText="1"/>
    </xf>
    <xf numFmtId="49" fontId="5" fillId="7" borderId="52" xfId="116" applyNumberFormat="1" applyFont="1" applyFill="1" applyBorder="1" applyAlignment="1">
      <alignment horizontal="center" vertical="center" wrapText="1"/>
    </xf>
    <xf numFmtId="49" fontId="5" fillId="7" borderId="3" xfId="116" applyNumberFormat="1" applyFont="1" applyFill="1" applyBorder="1" applyAlignment="1">
      <alignment horizontal="center" vertical="center" wrapText="1"/>
    </xf>
    <xf numFmtId="49" fontId="5" fillId="7" borderId="46" xfId="116" applyNumberFormat="1" applyFont="1" applyFill="1" applyBorder="1" applyAlignment="1">
      <alignment horizontal="center" vertical="center" wrapText="1"/>
    </xf>
    <xf numFmtId="49" fontId="5" fillId="7" borderId="53" xfId="116" applyNumberFormat="1" applyFont="1" applyFill="1" applyBorder="1" applyAlignment="1">
      <alignment horizontal="center" vertical="center" wrapText="1"/>
    </xf>
    <xf numFmtId="49" fontId="5" fillId="7" borderId="47" xfId="116" applyNumberFormat="1" applyFont="1" applyFill="1" applyBorder="1" applyAlignment="1">
      <alignment horizontal="center" vertical="center" wrapText="1"/>
    </xf>
    <xf numFmtId="49" fontId="5" fillId="7" borderId="54" xfId="116" applyNumberFormat="1" applyFont="1" applyFill="1" applyBorder="1" applyAlignment="1">
      <alignment horizontal="center" vertical="center" wrapText="1"/>
    </xf>
    <xf numFmtId="0" fontId="13" fillId="0" borderId="3" xfId="116" applyNumberFormat="1" applyFont="1" applyAlignment="1">
      <alignment horizontal="left" wrapText="1"/>
    </xf>
    <xf numFmtId="164" fontId="5" fillId="0" borderId="48" xfId="116" applyNumberFormat="1" applyFont="1" applyBorder="1" applyAlignment="1">
      <alignment horizontal="center"/>
    </xf>
    <xf numFmtId="0" fontId="5" fillId="0" borderId="48" xfId="116" applyNumberFormat="1" applyFont="1" applyBorder="1" applyAlignment="1">
      <alignment horizontal="center"/>
    </xf>
    <xf numFmtId="167" fontId="5" fillId="0" borderId="17" xfId="116" applyNumberFormat="1" applyFont="1" applyBorder="1" applyAlignment="1">
      <alignment horizontal="center" vertical="top" wrapText="1"/>
    </xf>
    <xf numFmtId="164" fontId="7" fillId="0" borderId="17" xfId="117" applyFont="1" applyBorder="1" applyAlignment="1">
      <alignment horizontal="center" vertical="top" wrapText="1"/>
    </xf>
    <xf numFmtId="164" fontId="5" fillId="0" borderId="17" xfId="117" applyFont="1" applyBorder="1" applyAlignment="1">
      <alignment horizontal="center" vertical="top" wrapText="1"/>
    </xf>
    <xf numFmtId="2" fontId="5" fillId="0" borderId="17" xfId="116" applyNumberFormat="1" applyFont="1" applyBorder="1" applyAlignment="1">
      <alignment horizontal="center" vertical="top" wrapText="1"/>
    </xf>
    <xf numFmtId="164" fontId="5" fillId="0" borderId="3" xfId="116" applyNumberFormat="1" applyFont="1" applyAlignment="1">
      <alignment horizontal="center"/>
    </xf>
    <xf numFmtId="0" fontId="5" fillId="0" borderId="3" xfId="116" applyNumberFormat="1" applyFont="1" applyAlignment="1">
      <alignment horizontal="center"/>
    </xf>
    <xf numFmtId="49" fontId="5" fillId="0" borderId="17" xfId="116" applyNumberFormat="1" applyFont="1" applyBorder="1" applyAlignment="1">
      <alignment horizontal="center"/>
    </xf>
    <xf numFmtId="164" fontId="5" fillId="6" borderId="17" xfId="117" applyFont="1" applyFill="1" applyBorder="1" applyAlignment="1">
      <alignment horizontal="center" vertical="top" wrapText="1"/>
    </xf>
    <xf numFmtId="2" fontId="5" fillId="0" borderId="48" xfId="116" applyNumberFormat="1" applyFont="1" applyBorder="1" applyAlignment="1">
      <alignment horizontal="center"/>
    </xf>
    <xf numFmtId="49" fontId="5" fillId="0" borderId="3" xfId="116" applyNumberFormat="1" applyFont="1" applyAlignment="1">
      <alignment horizontal="center" vertical="center"/>
    </xf>
    <xf numFmtId="49" fontId="47" fillId="0" borderId="56" xfId="116" applyNumberFormat="1" applyFont="1" applyBorder="1" applyAlignment="1">
      <alignment horizontal="center" vertical="center" wrapText="1"/>
    </xf>
    <xf numFmtId="49" fontId="47" fillId="0" borderId="57" xfId="116" applyNumberFormat="1" applyFont="1" applyBorder="1" applyAlignment="1">
      <alignment horizontal="center" vertical="center" wrapText="1"/>
    </xf>
    <xf numFmtId="49" fontId="47" fillId="0" borderId="58" xfId="116" applyNumberFormat="1" applyFont="1" applyBorder="1" applyAlignment="1">
      <alignment horizontal="center" vertical="center" wrapText="1"/>
    </xf>
    <xf numFmtId="49" fontId="13" fillId="0" borderId="3" xfId="116" applyNumberFormat="1" applyFont="1" applyBorder="1" applyAlignment="1">
      <alignment horizontal="center" vertical="center" wrapText="1"/>
    </xf>
    <xf numFmtId="49" fontId="48" fillId="0" borderId="3" xfId="116" applyNumberFormat="1" applyFont="1" applyBorder="1" applyAlignment="1">
      <alignment horizontal="left" vertical="center" wrapText="1"/>
    </xf>
    <xf numFmtId="49" fontId="47" fillId="0" borderId="47" xfId="116" applyNumberFormat="1" applyFont="1" applyBorder="1" applyAlignment="1">
      <alignment horizontal="center" vertical="center" wrapText="1"/>
    </xf>
    <xf numFmtId="49" fontId="47" fillId="6" borderId="56" xfId="116" applyNumberFormat="1" applyFont="1" applyFill="1" applyBorder="1" applyAlignment="1">
      <alignment horizontal="center" vertical="center" wrapText="1"/>
    </xf>
    <xf numFmtId="49" fontId="47" fillId="6" borderId="57" xfId="116" applyNumberFormat="1" applyFont="1" applyFill="1" applyBorder="1" applyAlignment="1">
      <alignment horizontal="center" vertical="center" wrapText="1"/>
    </xf>
    <xf numFmtId="49" fontId="47" fillId="6" borderId="58" xfId="116" applyNumberFormat="1" applyFont="1" applyFill="1" applyBorder="1" applyAlignment="1">
      <alignment horizontal="center" vertical="center" wrapText="1"/>
    </xf>
    <xf numFmtId="1" fontId="47" fillId="6" borderId="56" xfId="116" applyNumberFormat="1" applyFont="1" applyFill="1" applyBorder="1" applyAlignment="1">
      <alignment horizontal="center" vertical="center" shrinkToFit="1"/>
    </xf>
    <xf numFmtId="1" fontId="47" fillId="6" borderId="57" xfId="116" applyNumberFormat="1" applyFont="1" applyFill="1" applyBorder="1" applyAlignment="1">
      <alignment horizontal="center" vertical="center" shrinkToFit="1"/>
    </xf>
    <xf numFmtId="1" fontId="47" fillId="6" borderId="58" xfId="116" applyNumberFormat="1" applyFont="1" applyFill="1" applyBorder="1" applyAlignment="1">
      <alignment horizontal="center" vertical="center" shrinkToFit="1"/>
    </xf>
    <xf numFmtId="2" fontId="47" fillId="6" borderId="56" xfId="116" applyNumberFormat="1" applyFont="1" applyFill="1" applyBorder="1" applyAlignment="1">
      <alignment horizontal="center" vertical="center" shrinkToFit="1"/>
    </xf>
    <xf numFmtId="2" fontId="47" fillId="6" borderId="57" xfId="116" applyNumberFormat="1" applyFont="1" applyFill="1" applyBorder="1" applyAlignment="1">
      <alignment horizontal="center" vertical="center" shrinkToFit="1"/>
    </xf>
    <xf numFmtId="2" fontId="47" fillId="6" borderId="58" xfId="116" applyNumberFormat="1" applyFont="1" applyFill="1" applyBorder="1" applyAlignment="1">
      <alignment horizontal="center" vertical="center" shrinkToFit="1"/>
    </xf>
    <xf numFmtId="1" fontId="47" fillId="0" borderId="56" xfId="116" applyNumberFormat="1" applyFont="1" applyFill="1" applyBorder="1" applyAlignment="1">
      <alignment horizontal="center" vertical="center" shrinkToFit="1"/>
    </xf>
    <xf numFmtId="1" fontId="47" fillId="0" borderId="57" xfId="116" applyNumberFormat="1" applyFont="1" applyFill="1" applyBorder="1" applyAlignment="1">
      <alignment horizontal="center" vertical="center" shrinkToFit="1"/>
    </xf>
    <xf numFmtId="1" fontId="47" fillId="0" borderId="58" xfId="116" applyNumberFormat="1" applyFont="1" applyFill="1" applyBorder="1" applyAlignment="1">
      <alignment horizontal="center" vertical="center" shrinkToFit="1"/>
    </xf>
    <xf numFmtId="2" fontId="47" fillId="0" borderId="56" xfId="116" applyNumberFormat="1" applyFont="1" applyFill="1" applyBorder="1" applyAlignment="1">
      <alignment horizontal="center" vertical="center" shrinkToFit="1"/>
    </xf>
    <xf numFmtId="2" fontId="47" fillId="0" borderId="57" xfId="116" applyNumberFormat="1" applyFont="1" applyFill="1" applyBorder="1" applyAlignment="1">
      <alignment horizontal="center" vertical="center" shrinkToFit="1"/>
    </xf>
    <xf numFmtId="2" fontId="47" fillId="0" borderId="58" xfId="116" applyNumberFormat="1" applyFont="1" applyFill="1" applyBorder="1" applyAlignment="1">
      <alignment horizontal="center" vertical="center" shrinkToFit="1"/>
    </xf>
    <xf numFmtId="49" fontId="47" fillId="0" borderId="56" xfId="116" applyNumberFormat="1" applyFont="1" applyBorder="1" applyAlignment="1">
      <alignment horizontal="right" vertical="center" wrapText="1"/>
    </xf>
    <xf numFmtId="49" fontId="47" fillId="0" borderId="57" xfId="116" applyNumberFormat="1" applyFont="1" applyBorder="1" applyAlignment="1">
      <alignment horizontal="right" vertical="center" wrapText="1"/>
    </xf>
    <xf numFmtId="49" fontId="47" fillId="0" borderId="58" xfId="116" applyNumberFormat="1" applyFont="1" applyBorder="1" applyAlignment="1">
      <alignment horizontal="right" vertical="center" wrapText="1"/>
    </xf>
    <xf numFmtId="1" fontId="47" fillId="0" borderId="56" xfId="116" applyNumberFormat="1" applyFont="1" applyBorder="1" applyAlignment="1">
      <alignment horizontal="center" vertical="center" shrinkToFit="1"/>
    </xf>
    <xf numFmtId="1" fontId="47" fillId="0" borderId="57" xfId="116" applyNumberFormat="1" applyFont="1" applyBorder="1" applyAlignment="1">
      <alignment horizontal="center" vertical="center" shrinkToFit="1"/>
    </xf>
    <xf numFmtId="1" fontId="47" fillId="0" borderId="58" xfId="116" applyNumberFormat="1" applyFont="1" applyBorder="1" applyAlignment="1">
      <alignment horizontal="center" vertical="center" shrinkToFit="1"/>
    </xf>
    <xf numFmtId="2" fontId="47" fillId="0" borderId="56" xfId="116" applyNumberFormat="1" applyFont="1" applyBorder="1" applyAlignment="1">
      <alignment horizontal="center" vertical="center" shrinkToFit="1"/>
    </xf>
    <xf numFmtId="2" fontId="47" fillId="0" borderId="57" xfId="116" applyNumberFormat="1" applyFont="1" applyBorder="1" applyAlignment="1">
      <alignment horizontal="center" vertical="center" shrinkToFit="1"/>
    </xf>
    <xf numFmtId="2" fontId="47" fillId="0" borderId="58" xfId="116" applyNumberFormat="1" applyFont="1" applyBorder="1" applyAlignment="1">
      <alignment horizontal="center" vertical="center" shrinkToFit="1"/>
    </xf>
    <xf numFmtId="2" fontId="47" fillId="0" borderId="17" xfId="116" applyNumberFormat="1" applyFont="1" applyBorder="1" applyAlignment="1">
      <alignment horizontal="center" vertical="center" shrinkToFit="1"/>
    </xf>
    <xf numFmtId="49" fontId="47" fillId="0" borderId="17" xfId="116" applyNumberFormat="1" applyFont="1" applyBorder="1" applyAlignment="1">
      <alignment horizontal="center" vertical="center" wrapText="1"/>
    </xf>
    <xf numFmtId="49" fontId="47" fillId="0" borderId="17" xfId="116" applyNumberFormat="1" applyFont="1" applyBorder="1" applyAlignment="1">
      <alignment horizontal="left" vertical="center" wrapText="1"/>
    </xf>
    <xf numFmtId="4" fontId="45" fillId="0" borderId="52" xfId="116" applyNumberFormat="1" applyFont="1" applyFill="1" applyBorder="1" applyAlignment="1">
      <alignment horizontal="center"/>
    </xf>
    <xf numFmtId="0" fontId="45" fillId="0" borderId="3" xfId="116" applyNumberFormat="1" applyFont="1" applyFill="1" applyAlignment="1">
      <alignment horizontal="center"/>
    </xf>
    <xf numFmtId="49" fontId="13" fillId="0" borderId="3" xfId="116" applyNumberFormat="1" applyFont="1" applyAlignment="1">
      <alignment horizontal="center" vertical="center" wrapText="1"/>
    </xf>
    <xf numFmtId="49" fontId="13" fillId="0" borderId="3" xfId="116" applyNumberFormat="1" applyFont="1" applyAlignment="1">
      <alignment horizontal="left" vertical="center" wrapText="1"/>
    </xf>
    <xf numFmtId="2" fontId="45" fillId="0" borderId="3" xfId="116" applyNumberFormat="1" applyFont="1" applyFill="1" applyAlignment="1">
      <alignment horizontal="center"/>
    </xf>
    <xf numFmtId="49" fontId="47" fillId="0" borderId="17" xfId="116" applyNumberFormat="1" applyFont="1" applyBorder="1" applyAlignment="1">
      <alignment horizontal="left" vertical="center" wrapText="1" indent="1"/>
    </xf>
    <xf numFmtId="49" fontId="47" fillId="0" borderId="59" xfId="116" applyNumberFormat="1" applyFont="1" applyBorder="1" applyAlignment="1">
      <alignment horizontal="left" vertical="center" wrapText="1" indent="1"/>
    </xf>
    <xf numFmtId="164" fontId="15" fillId="8" borderId="17" xfId="117" applyFont="1" applyFill="1" applyBorder="1" applyAlignment="1">
      <alignment horizontal="center" vertical="center" shrinkToFit="1"/>
    </xf>
    <xf numFmtId="164" fontId="15" fillId="0" borderId="17" xfId="117" applyFont="1" applyBorder="1" applyAlignment="1">
      <alignment horizontal="center" vertical="center" shrinkToFit="1"/>
    </xf>
    <xf numFmtId="49" fontId="47" fillId="0" borderId="60" xfId="116" applyNumberFormat="1" applyFont="1" applyBorder="1" applyAlignment="1">
      <alignment horizontal="left" vertical="center" wrapText="1" indent="1"/>
    </xf>
    <xf numFmtId="164" fontId="47" fillId="0" borderId="17" xfId="117" applyFont="1" applyBorder="1" applyAlignment="1">
      <alignment horizontal="center" vertical="center" shrinkToFit="1"/>
    </xf>
    <xf numFmtId="49" fontId="47" fillId="0" borderId="49" xfId="116" applyNumberFormat="1" applyFont="1" applyBorder="1" applyAlignment="1">
      <alignment horizontal="left" vertical="center" wrapText="1" indent="1"/>
    </xf>
    <xf numFmtId="49" fontId="47" fillId="0" borderId="48" xfId="116" applyNumberFormat="1" applyFont="1" applyBorder="1" applyAlignment="1">
      <alignment horizontal="left" vertical="center" wrapText="1" indent="1"/>
    </xf>
    <xf numFmtId="49" fontId="47" fillId="0" borderId="50" xfId="116" applyNumberFormat="1" applyFont="1" applyBorder="1" applyAlignment="1">
      <alignment horizontal="left" vertical="center" wrapText="1" indent="1"/>
    </xf>
    <xf numFmtId="49" fontId="47" fillId="0" borderId="3" xfId="116" applyNumberFormat="1" applyFont="1" applyBorder="1" applyAlignment="1">
      <alignment horizontal="left" vertical="center" wrapText="1"/>
    </xf>
    <xf numFmtId="49" fontId="47" fillId="0" borderId="53" xfId="116" applyNumberFormat="1" applyFont="1" applyBorder="1" applyAlignment="1">
      <alignment horizontal="left" vertical="center" wrapText="1"/>
    </xf>
    <xf numFmtId="49" fontId="47" fillId="0" borderId="47" xfId="116" applyNumberFormat="1" applyFont="1" applyBorder="1" applyAlignment="1">
      <alignment horizontal="left" vertical="center" wrapText="1"/>
    </xf>
    <xf numFmtId="49" fontId="47" fillId="0" borderId="54" xfId="116" applyNumberFormat="1" applyFont="1" applyBorder="1" applyAlignment="1">
      <alignment horizontal="left" vertical="center" wrapText="1"/>
    </xf>
    <xf numFmtId="164" fontId="47" fillId="8" borderId="17" xfId="117" applyFont="1" applyFill="1" applyBorder="1" applyAlignment="1">
      <alignment horizontal="center" vertical="center" shrinkToFit="1"/>
    </xf>
    <xf numFmtId="49" fontId="47" fillId="0" borderId="52" xfId="116" applyNumberFormat="1" applyFont="1" applyBorder="1" applyAlignment="1">
      <alignment horizontal="left" vertical="center" wrapText="1" indent="1"/>
    </xf>
    <xf numFmtId="49" fontId="47" fillId="0" borderId="3" xfId="116" applyNumberFormat="1" applyFont="1" applyBorder="1" applyAlignment="1">
      <alignment horizontal="left" vertical="center" wrapText="1" indent="1"/>
    </xf>
    <xf numFmtId="49" fontId="47" fillId="0" borderId="46" xfId="116" applyNumberFormat="1" applyFont="1" applyBorder="1" applyAlignment="1">
      <alignment horizontal="left" vertical="center" wrapText="1" indent="1"/>
    </xf>
    <xf numFmtId="49" fontId="47" fillId="12" borderId="56" xfId="116" applyNumberFormat="1" applyFont="1" applyFill="1" applyBorder="1" applyAlignment="1">
      <alignment horizontal="right" vertical="center" wrapText="1"/>
    </xf>
    <xf numFmtId="49" fontId="47" fillId="12" borderId="57" xfId="116" applyNumberFormat="1" applyFont="1" applyFill="1" applyBorder="1" applyAlignment="1">
      <alignment horizontal="right" vertical="center" wrapText="1"/>
    </xf>
    <xf numFmtId="49" fontId="47" fillId="12" borderId="58" xfId="116" applyNumberFormat="1" applyFont="1" applyFill="1" applyBorder="1" applyAlignment="1">
      <alignment horizontal="right" vertical="center" wrapText="1"/>
    </xf>
    <xf numFmtId="164" fontId="47" fillId="7" borderId="17" xfId="117" applyFont="1" applyFill="1" applyBorder="1" applyAlignment="1">
      <alignment horizontal="center" vertical="center" shrinkToFit="1"/>
    </xf>
    <xf numFmtId="2" fontId="15" fillId="0" borderId="17" xfId="116" applyNumberFormat="1" applyFont="1" applyBorder="1" applyAlignment="1">
      <alignment horizontal="center" vertical="center" shrinkToFit="1"/>
    </xf>
    <xf numFmtId="164" fontId="47" fillId="8" borderId="49" xfId="117" applyFont="1" applyFill="1" applyBorder="1" applyAlignment="1">
      <alignment horizontal="center" vertical="center" shrinkToFit="1"/>
    </xf>
    <xf numFmtId="164" fontId="47" fillId="8" borderId="48" xfId="117" applyFont="1" applyFill="1" applyBorder="1" applyAlignment="1">
      <alignment horizontal="center" vertical="center" shrinkToFit="1"/>
    </xf>
    <xf numFmtId="164" fontId="47" fillId="8" borderId="50" xfId="117" applyFont="1" applyFill="1" applyBorder="1" applyAlignment="1">
      <alignment horizontal="center" vertical="center" shrinkToFit="1"/>
    </xf>
    <xf numFmtId="164" fontId="47" fillId="8" borderId="53" xfId="117" applyFont="1" applyFill="1" applyBorder="1" applyAlignment="1">
      <alignment horizontal="center" vertical="center" shrinkToFit="1"/>
    </xf>
    <xf numFmtId="164" fontId="47" fillId="8" borderId="47" xfId="117" applyFont="1" applyFill="1" applyBorder="1" applyAlignment="1">
      <alignment horizontal="center" vertical="center" shrinkToFit="1"/>
    </xf>
    <xf numFmtId="164" fontId="47" fillId="8" borderId="54" xfId="117" applyFont="1" applyFill="1" applyBorder="1" applyAlignment="1">
      <alignment horizontal="center" vertical="center" shrinkToFit="1"/>
    </xf>
    <xf numFmtId="164" fontId="45" fillId="0" borderId="3" xfId="116" applyNumberFormat="1" applyFont="1" applyFill="1" applyAlignment="1">
      <alignment horizontal="center"/>
    </xf>
    <xf numFmtId="49" fontId="47" fillId="0" borderId="47" xfId="116" applyNumberFormat="1" applyFont="1" applyBorder="1"/>
    <xf numFmtId="49" fontId="48" fillId="0" borderId="3" xfId="116" applyNumberFormat="1" applyFont="1" applyAlignment="1">
      <alignment horizontal="left"/>
    </xf>
    <xf numFmtId="49" fontId="48" fillId="0" borderId="3" xfId="116" applyNumberFormat="1" applyFont="1"/>
    <xf numFmtId="1" fontId="47" fillId="0" borderId="17" xfId="116" applyNumberFormat="1" applyFont="1" applyBorder="1" applyAlignment="1">
      <alignment horizontal="center" vertical="center" shrinkToFit="1"/>
    </xf>
    <xf numFmtId="49" fontId="48" fillId="0" borderId="47" xfId="116" applyNumberFormat="1" applyFont="1" applyBorder="1"/>
    <xf numFmtId="49" fontId="47" fillId="7" borderId="56" xfId="116" applyNumberFormat="1" applyFont="1" applyFill="1" applyBorder="1" applyAlignment="1">
      <alignment horizontal="left" vertical="center" wrapText="1"/>
    </xf>
    <xf numFmtId="49" fontId="47" fillId="7" borderId="57" xfId="116" applyNumberFormat="1" applyFont="1" applyFill="1" applyBorder="1" applyAlignment="1">
      <alignment horizontal="left" vertical="center" wrapText="1"/>
    </xf>
    <xf numFmtId="49" fontId="47" fillId="7" borderId="58" xfId="116" applyNumberFormat="1" applyFont="1" applyFill="1" applyBorder="1" applyAlignment="1">
      <alignment horizontal="left" vertical="center" wrapText="1"/>
    </xf>
    <xf numFmtId="2" fontId="47" fillId="7" borderId="17" xfId="116" applyNumberFormat="1" applyFont="1" applyFill="1" applyBorder="1" applyAlignment="1">
      <alignment horizontal="center" vertical="center" shrinkToFit="1"/>
    </xf>
    <xf numFmtId="2" fontId="47" fillId="0" borderId="3" xfId="116" applyNumberFormat="1" applyFont="1" applyAlignment="1">
      <alignment horizontal="center"/>
    </xf>
    <xf numFmtId="49" fontId="47" fillId="0" borderId="47" xfId="116" applyNumberFormat="1" applyFont="1" applyBorder="1" applyAlignment="1">
      <alignment horizontal="center" wrapText="1"/>
    </xf>
    <xf numFmtId="49" fontId="47" fillId="0" borderId="3" xfId="116" applyNumberFormat="1" applyFont="1" applyAlignment="1">
      <alignment horizontal="left" wrapText="1"/>
    </xf>
    <xf numFmtId="49" fontId="47" fillId="0" borderId="48" xfId="116" applyNumberFormat="1" applyFont="1" applyBorder="1" applyAlignment="1">
      <alignment horizontal="center" wrapText="1"/>
    </xf>
    <xf numFmtId="49" fontId="13" fillId="0" borderId="3" xfId="116" applyNumberFormat="1" applyFont="1" applyAlignment="1">
      <alignment horizontal="center" wrapText="1"/>
    </xf>
    <xf numFmtId="49" fontId="48" fillId="0" borderId="47" xfId="116" applyNumberFormat="1" applyFont="1" applyBorder="1" applyAlignment="1">
      <alignment wrapText="1"/>
    </xf>
    <xf numFmtId="49" fontId="48" fillId="0" borderId="3" xfId="116" applyNumberFormat="1" applyFont="1" applyAlignment="1"/>
    <xf numFmtId="49" fontId="47" fillId="0" borderId="47" xfId="116" applyNumberFormat="1" applyFont="1" applyBorder="1" applyAlignment="1">
      <alignment wrapText="1"/>
    </xf>
    <xf numFmtId="49" fontId="47" fillId="0" borderId="17" xfId="116" applyNumberFormat="1" applyFont="1" applyBorder="1" applyAlignment="1">
      <alignment horizontal="center" vertical="top" wrapText="1"/>
    </xf>
    <xf numFmtId="49" fontId="47" fillId="7" borderId="17" xfId="116" applyNumberFormat="1" applyFont="1" applyFill="1" applyBorder="1" applyAlignment="1">
      <alignment horizontal="center" vertical="center" wrapText="1"/>
    </xf>
    <xf numFmtId="1" fontId="47" fillId="7" borderId="17" xfId="116" applyNumberFormat="1" applyFont="1" applyFill="1" applyBorder="1" applyAlignment="1">
      <alignment horizontal="center" vertical="center" shrinkToFit="1"/>
    </xf>
    <xf numFmtId="4" fontId="47" fillId="0" borderId="3" xfId="116" applyNumberFormat="1" applyFont="1" applyAlignment="1">
      <alignment horizontal="center" wrapText="1"/>
    </xf>
    <xf numFmtId="0" fontId="47" fillId="0" borderId="3" xfId="116" applyNumberFormat="1" applyFont="1" applyAlignment="1">
      <alignment horizontal="center" wrapText="1"/>
    </xf>
    <xf numFmtId="49" fontId="47" fillId="7" borderId="17" xfId="116" applyNumberFormat="1" applyFont="1" applyFill="1" applyBorder="1" applyAlignment="1">
      <alignment horizontal="left" vertical="center" wrapText="1"/>
    </xf>
    <xf numFmtId="167" fontId="47" fillId="7" borderId="17" xfId="116" applyNumberFormat="1" applyFont="1" applyFill="1" applyBorder="1" applyAlignment="1">
      <alignment horizontal="center" vertical="center" shrinkToFit="1"/>
    </xf>
    <xf numFmtId="49" fontId="15" fillId="0" borderId="17" xfId="116" applyNumberFormat="1" applyFont="1" applyBorder="1" applyAlignment="1">
      <alignment horizontal="center" vertical="center" wrapText="1"/>
    </xf>
    <xf numFmtId="49" fontId="15" fillId="7" borderId="56" xfId="116" applyNumberFormat="1" applyFont="1" applyFill="1" applyBorder="1" applyAlignment="1">
      <alignment horizontal="left" vertical="center" wrapText="1"/>
    </xf>
    <xf numFmtId="49" fontId="15" fillId="7" borderId="57" xfId="116" applyNumberFormat="1" applyFont="1" applyFill="1" applyBorder="1" applyAlignment="1">
      <alignment horizontal="left" vertical="center" wrapText="1"/>
    </xf>
    <xf numFmtId="49" fontId="15" fillId="7" borderId="58" xfId="116" applyNumberFormat="1" applyFont="1" applyFill="1" applyBorder="1" applyAlignment="1">
      <alignment horizontal="left" vertical="center" wrapText="1"/>
    </xf>
    <xf numFmtId="1" fontId="15" fillId="7" borderId="17" xfId="116" applyNumberFormat="1" applyFont="1" applyFill="1" applyBorder="1" applyAlignment="1">
      <alignment horizontal="center" vertical="center" shrinkToFit="1"/>
    </xf>
    <xf numFmtId="164" fontId="15" fillId="7" borderId="17" xfId="117" applyFont="1" applyFill="1" applyBorder="1" applyAlignment="1">
      <alignment horizontal="center" vertical="center" shrinkToFit="1"/>
    </xf>
    <xf numFmtId="49" fontId="47" fillId="6" borderId="56" xfId="116" applyNumberFormat="1" applyFont="1" applyFill="1" applyBorder="1" applyAlignment="1">
      <alignment horizontal="left" vertical="center" wrapText="1"/>
    </xf>
    <xf numFmtId="49" fontId="47" fillId="6" borderId="57" xfId="116" applyNumberFormat="1" applyFont="1" applyFill="1" applyBorder="1" applyAlignment="1">
      <alignment horizontal="left" vertical="center" wrapText="1"/>
    </xf>
    <xf numFmtId="49" fontId="47" fillId="6" borderId="58" xfId="116" applyNumberFormat="1" applyFont="1" applyFill="1" applyBorder="1" applyAlignment="1">
      <alignment horizontal="left" vertical="center" wrapText="1"/>
    </xf>
    <xf numFmtId="1" fontId="47" fillId="6" borderId="17" xfId="116" applyNumberFormat="1" applyFont="1" applyFill="1" applyBorder="1" applyAlignment="1">
      <alignment horizontal="center" vertical="center" shrinkToFit="1"/>
    </xf>
    <xf numFmtId="164" fontId="47" fillId="6" borderId="17" xfId="117" applyFont="1" applyFill="1" applyBorder="1" applyAlignment="1">
      <alignment horizontal="center" vertical="center" shrinkToFit="1"/>
    </xf>
    <xf numFmtId="2" fontId="47" fillId="0" borderId="3" xfId="116" applyNumberFormat="1" applyFont="1" applyAlignment="1">
      <alignment horizontal="center" wrapText="1"/>
    </xf>
    <xf numFmtId="49" fontId="47" fillId="0" borderId="56" xfId="116" applyNumberFormat="1" applyFont="1" applyBorder="1" applyAlignment="1">
      <alignment horizontal="left" vertical="center" wrapText="1"/>
    </xf>
    <xf numFmtId="49" fontId="47" fillId="0" borderId="57" xfId="116" applyNumberFormat="1" applyFont="1" applyBorder="1" applyAlignment="1">
      <alignment horizontal="left" vertical="center" wrapText="1"/>
    </xf>
    <xf numFmtId="49" fontId="47" fillId="0" borderId="58" xfId="116" applyNumberFormat="1" applyFont="1" applyBorder="1" applyAlignment="1">
      <alignment horizontal="left" vertical="center" wrapText="1"/>
    </xf>
    <xf numFmtId="49" fontId="47" fillId="9" borderId="56" xfId="116" applyNumberFormat="1" applyFont="1" applyFill="1" applyBorder="1" applyAlignment="1">
      <alignment horizontal="left" vertical="center" wrapText="1"/>
    </xf>
    <xf numFmtId="49" fontId="47" fillId="9" borderId="57" xfId="116" applyNumberFormat="1" applyFont="1" applyFill="1" applyBorder="1" applyAlignment="1">
      <alignment horizontal="left" vertical="center" wrapText="1"/>
    </xf>
    <xf numFmtId="49" fontId="47" fillId="9" borderId="58" xfId="116" applyNumberFormat="1" applyFont="1" applyFill="1" applyBorder="1" applyAlignment="1">
      <alignment horizontal="left" vertical="center" wrapText="1"/>
    </xf>
    <xf numFmtId="164" fontId="47" fillId="0" borderId="17" xfId="1" applyFont="1" applyBorder="1" applyAlignment="1">
      <alignment horizontal="center" vertical="center" shrinkToFit="1"/>
    </xf>
    <xf numFmtId="0" fontId="13" fillId="0" borderId="3" xfId="116" applyNumberFormat="1" applyFont="1" applyAlignment="1">
      <alignment horizontal="left" vertical="center" wrapText="1"/>
    </xf>
    <xf numFmtId="164" fontId="47" fillId="0" borderId="3" xfId="116" applyNumberFormat="1" applyFont="1" applyAlignment="1">
      <alignment horizontal="center" wrapText="1"/>
    </xf>
    <xf numFmtId="0" fontId="58" fillId="0" borderId="42" xfId="30" applyNumberFormat="1" applyFont="1" applyBorder="1" applyAlignment="1" applyProtection="1">
      <alignment horizontal="left" wrapText="1"/>
    </xf>
    <xf numFmtId="0" fontId="58" fillId="0" borderId="42" xfId="30" applyFont="1" applyBorder="1" applyAlignment="1" applyProtection="1">
      <alignment horizontal="left" wrapText="1"/>
      <protection locked="0"/>
    </xf>
    <xf numFmtId="4" fontId="58" fillId="0" borderId="42" xfId="29" applyNumberFormat="1" applyFont="1" applyBorder="1" applyAlignment="1" applyProtection="1">
      <alignment horizontal="right" shrinkToFit="1"/>
    </xf>
    <xf numFmtId="4" fontId="58" fillId="0" borderId="42" xfId="29" applyNumberFormat="1" applyFont="1" applyBorder="1" applyAlignment="1" applyProtection="1">
      <alignment horizontal="right" shrinkToFit="1"/>
      <protection locked="0"/>
    </xf>
    <xf numFmtId="0" fontId="69" fillId="0" borderId="19" xfId="35" applyNumberFormat="1" applyFont="1" applyBorder="1" applyAlignment="1" applyProtection="1">
      <alignment horizontal="center"/>
    </xf>
    <xf numFmtId="0" fontId="69" fillId="0" borderId="19" xfId="35" applyFont="1" applyBorder="1" applyAlignment="1" applyProtection="1">
      <alignment horizontal="center"/>
      <protection locked="0"/>
    </xf>
    <xf numFmtId="4" fontId="58" fillId="12" borderId="45" xfId="92" applyNumberFormat="1" applyFont="1" applyFill="1" applyBorder="1" applyAlignment="1" applyProtection="1">
      <alignment horizontal="right" shrinkToFit="1"/>
    </xf>
    <xf numFmtId="4" fontId="58" fillId="12" borderId="45" xfId="92" applyNumberFormat="1" applyFont="1" applyFill="1" applyBorder="1" applyAlignment="1" applyProtection="1">
      <alignment horizontal="right" shrinkToFit="1"/>
      <protection locked="0"/>
    </xf>
    <xf numFmtId="0" fontId="53" fillId="0" borderId="20" xfId="120" applyFont="1" applyFill="1" applyBorder="1" applyAlignment="1">
      <alignment horizontal="left" wrapText="1"/>
    </xf>
    <xf numFmtId="0" fontId="58" fillId="0" borderId="40" xfId="15" applyNumberFormat="1" applyFont="1" applyBorder="1" applyAlignment="1" applyProtection="1">
      <alignment horizontal="center" vertical="center" wrapText="1"/>
    </xf>
    <xf numFmtId="0" fontId="58" fillId="0" borderId="40" xfId="15" applyNumberFormat="1" applyFont="1" applyBorder="1" applyAlignment="1" applyProtection="1">
      <alignment horizontal="center" vertical="center" wrapText="1"/>
      <protection locked="0"/>
    </xf>
    <xf numFmtId="0" fontId="58" fillId="0" borderId="25" xfId="16" applyNumberFormat="1" applyFont="1" applyBorder="1" applyAlignment="1" applyProtection="1">
      <alignment horizontal="center" vertical="center" wrapText="1"/>
    </xf>
    <xf numFmtId="0" fontId="58" fillId="0" borderId="25" xfId="16" applyNumberFormat="1" applyFont="1" applyBorder="1" applyAlignment="1" applyProtection="1">
      <alignment horizontal="center" vertical="center" wrapText="1"/>
      <protection locked="0"/>
    </xf>
    <xf numFmtId="4" fontId="58" fillId="12" borderId="42" xfId="48" applyNumberFormat="1" applyFont="1" applyFill="1" applyBorder="1" applyAlignment="1" applyProtection="1">
      <alignment horizontal="right" shrinkToFit="1"/>
    </xf>
    <xf numFmtId="4" fontId="58" fillId="12" borderId="42" xfId="48" applyNumberFormat="1" applyFont="1" applyFill="1" applyBorder="1" applyAlignment="1" applyProtection="1">
      <alignment horizontal="right" shrinkToFit="1"/>
      <protection locked="0"/>
    </xf>
    <xf numFmtId="0" fontId="36" fillId="0" borderId="18" xfId="120" applyNumberFormat="1" applyFont="1" applyFill="1" applyBorder="1" applyAlignment="1" applyProtection="1">
      <alignment horizontal="left" wrapText="1"/>
    </xf>
    <xf numFmtId="0" fontId="36" fillId="0" borderId="33" xfId="120" applyNumberFormat="1" applyFont="1" applyFill="1" applyBorder="1" applyAlignment="1" applyProtection="1">
      <alignment horizontal="left" wrapText="1"/>
    </xf>
    <xf numFmtId="0" fontId="30" fillId="0" borderId="26" xfId="120" applyNumberFormat="1" applyFont="1" applyFill="1" applyBorder="1" applyAlignment="1" applyProtection="1">
      <alignment horizontal="right"/>
    </xf>
    <xf numFmtId="0" fontId="68" fillId="0" borderId="40" xfId="11" applyNumberFormat="1" applyFont="1" applyBorder="1" applyAlignment="1" applyProtection="1">
      <alignment horizontal="center" vertical="center" wrapText="1"/>
    </xf>
    <xf numFmtId="0" fontId="68" fillId="0" borderId="40" xfId="11" applyNumberFormat="1" applyFont="1" applyBorder="1" applyAlignment="1" applyProtection="1">
      <alignment horizontal="center" vertical="center" wrapText="1"/>
      <protection locked="0"/>
    </xf>
    <xf numFmtId="165" fontId="61" fillId="0" borderId="3" xfId="120" applyNumberFormat="1" applyFont="1" applyFill="1" applyBorder="1" applyAlignment="1" applyProtection="1">
      <alignment horizontal="center"/>
    </xf>
    <xf numFmtId="0" fontId="61" fillId="0" borderId="3" xfId="120" applyNumberFormat="1" applyFont="1" applyFill="1" applyBorder="1" applyAlignment="1" applyProtection="1">
      <alignment horizontal="center"/>
    </xf>
    <xf numFmtId="0" fontId="36" fillId="0" borderId="26" xfId="120" applyNumberFormat="1" applyFont="1" applyFill="1" applyBorder="1" applyAlignment="1" applyProtection="1"/>
    <xf numFmtId="49" fontId="36" fillId="0" borderId="22" xfId="120" applyNumberFormat="1" applyFont="1" applyFill="1" applyBorder="1" applyAlignment="1" applyProtection="1">
      <alignment horizontal="center" shrinkToFit="1"/>
    </xf>
    <xf numFmtId="0" fontId="53" fillId="0" borderId="3" xfId="120" applyFont="1" applyBorder="1" applyAlignment="1">
      <alignment horizontal="left" vertical="top" wrapText="1"/>
    </xf>
    <xf numFmtId="0" fontId="53" fillId="0" borderId="3" xfId="120" applyFont="1" applyFill="1" applyBorder="1" applyAlignment="1">
      <alignment horizontal="left" wrapText="1"/>
    </xf>
    <xf numFmtId="165" fontId="5" fillId="0" borderId="3" xfId="120" applyNumberFormat="1" applyFont="1" applyBorder="1" applyAlignment="1">
      <alignment horizontal="left" wrapText="1"/>
    </xf>
    <xf numFmtId="0" fontId="33" fillId="0" borderId="3" xfId="120" applyNumberFormat="1" applyFont="1" applyFill="1" applyBorder="1" applyAlignment="1" applyProtection="1">
      <alignment horizontal="center" wrapText="1"/>
    </xf>
    <xf numFmtId="0" fontId="33" fillId="0" borderId="24" xfId="120" applyNumberFormat="1" applyFont="1" applyFill="1" applyBorder="1" applyAlignment="1" applyProtection="1">
      <alignment horizontal="center"/>
    </xf>
    <xf numFmtId="49" fontId="30" fillId="0" borderId="28" xfId="0" applyNumberFormat="1" applyFont="1" applyBorder="1" applyAlignment="1" applyProtection="1">
      <alignment horizontal="center" shrinkToFit="1"/>
    </xf>
    <xf numFmtId="49" fontId="30" fillId="0" borderId="28" xfId="0" applyNumberFormat="1" applyFont="1" applyBorder="1" applyAlignment="1" applyProtection="1">
      <alignment horizontal="center" shrinkToFit="1"/>
      <protection locked="0"/>
    </xf>
  </cellXfs>
  <cellStyles count="133">
    <cellStyle name="br" xfId="101"/>
    <cellStyle name="col" xfId="102"/>
    <cellStyle name="style0" xfId="103"/>
    <cellStyle name="td" xfId="104"/>
    <cellStyle name="tr" xfId="105"/>
    <cellStyle name="xl100" xfId="56"/>
    <cellStyle name="xl101" xfId="59"/>
    <cellStyle name="xl102" xfId="62"/>
    <cellStyle name="xl21" xfId="106"/>
    <cellStyle name="xl22" xfId="34"/>
    <cellStyle name="xl22 2" xfId="64"/>
    <cellStyle name="xl23" xfId="3"/>
    <cellStyle name="xl24" xfId="65"/>
    <cellStyle name="xl25" xfId="35"/>
    <cellStyle name="xl25 2" xfId="66"/>
    <cellStyle name="xl26" xfId="2"/>
    <cellStyle name="xl27" xfId="5"/>
    <cellStyle name="xl28" xfId="6"/>
    <cellStyle name="xl29" xfId="67"/>
    <cellStyle name="xl30" xfId="107"/>
    <cellStyle name="xl31" xfId="8"/>
    <cellStyle name="xl32" xfId="9"/>
    <cellStyle name="xl33" xfId="12"/>
    <cellStyle name="xl34" xfId="17"/>
    <cellStyle name="xl35" xfId="18"/>
    <cellStyle name="xl35 2" xfId="122"/>
    <cellStyle name="xl36" xfId="21"/>
    <cellStyle name="xl37" xfId="24"/>
    <cellStyle name="xl37 2" xfId="121"/>
    <cellStyle name="xl38" xfId="26"/>
    <cellStyle name="xl38 2" xfId="126"/>
    <cellStyle name="xl39" xfId="31"/>
    <cellStyle name="xl39 2" xfId="128"/>
    <cellStyle name="xl40" xfId="45"/>
    <cellStyle name="xl40 2" xfId="68"/>
    <cellStyle name="xl41" xfId="4"/>
    <cellStyle name="xl41 2" xfId="123"/>
    <cellStyle name="xl42" xfId="10"/>
    <cellStyle name="xl43" xfId="13"/>
    <cellStyle name="xl44" xfId="19"/>
    <cellStyle name="xl45" xfId="14"/>
    <cellStyle name="xl46" xfId="22"/>
    <cellStyle name="xl46 2" xfId="125"/>
    <cellStyle name="xl47" xfId="32"/>
    <cellStyle name="xl48" xfId="69"/>
    <cellStyle name="xl49" xfId="49"/>
    <cellStyle name="xl49 2" xfId="70"/>
    <cellStyle name="xl50" xfId="71"/>
    <cellStyle name="xl51" xfId="50"/>
    <cellStyle name="xl51 2" xfId="72"/>
    <cellStyle name="xl52" xfId="23"/>
    <cellStyle name="xl53" xfId="27"/>
    <cellStyle name="xl53 2" xfId="127"/>
    <cellStyle name="xl54" xfId="25"/>
    <cellStyle name="xl55" xfId="73"/>
    <cellStyle name="xl56" xfId="43"/>
    <cellStyle name="xl56 2" xfId="74"/>
    <cellStyle name="xl57" xfId="11"/>
    <cellStyle name="xl57 2" xfId="75"/>
    <cellStyle name="xl58" xfId="15"/>
    <cellStyle name="xl58 2" xfId="76"/>
    <cellStyle name="xl59" xfId="16"/>
    <cellStyle name="xl59 2" xfId="77"/>
    <cellStyle name="xl59 3" xfId="129"/>
    <cellStyle name="xl59 4" xfId="118"/>
    <cellStyle name="xl60" xfId="28"/>
    <cellStyle name="xl60 2" xfId="78"/>
    <cellStyle name="xl61" xfId="7"/>
    <cellStyle name="xl61 2" xfId="79"/>
    <cellStyle name="xl62" xfId="30"/>
    <cellStyle name="xl62 2" xfId="80"/>
    <cellStyle name="xl62 3" xfId="124"/>
    <cellStyle name="xl63" xfId="81"/>
    <cellStyle name="xl64" xfId="42"/>
    <cellStyle name="xl64 2" xfId="82"/>
    <cellStyle name="xl65" xfId="83"/>
    <cellStyle name="xl66" xfId="48"/>
    <cellStyle name="xl66 2" xfId="84"/>
    <cellStyle name="xl67" xfId="20"/>
    <cellStyle name="xl67 2" xfId="85"/>
    <cellStyle name="xl67 3" xfId="130"/>
    <cellStyle name="xl68" xfId="29"/>
    <cellStyle name="xl68 2" xfId="86"/>
    <cellStyle name="xl69" xfId="33"/>
    <cellStyle name="xl69 2" xfId="87"/>
    <cellStyle name="xl70" xfId="88"/>
    <cellStyle name="xl71" xfId="51"/>
    <cellStyle name="xl71 2" xfId="89"/>
    <cellStyle name="xl72" xfId="52"/>
    <cellStyle name="xl72 2" xfId="90"/>
    <cellStyle name="xl73" xfId="53"/>
    <cellStyle name="xl73 2" xfId="91"/>
    <cellStyle name="xl74" xfId="92"/>
    <cellStyle name="xl75" xfId="93"/>
    <cellStyle name="xl76" xfId="94"/>
    <cellStyle name="xl77" xfId="95"/>
    <cellStyle name="xl78" xfId="54"/>
    <cellStyle name="xl78 2" xfId="108"/>
    <cellStyle name="xl79" xfId="57"/>
    <cellStyle name="xl79 2" xfId="96"/>
    <cellStyle name="xl80" xfId="60"/>
    <cellStyle name="xl80 2" xfId="97"/>
    <cellStyle name="xl81" xfId="61"/>
    <cellStyle name="xl81 2" xfId="98"/>
    <cellStyle name="xl82" xfId="63"/>
    <cellStyle name="xl82 2" xfId="99"/>
    <cellStyle name="xl83" xfId="44"/>
    <cellStyle name="xl83 2" xfId="100"/>
    <cellStyle name="xl84" xfId="55"/>
    <cellStyle name="xl85" xfId="37"/>
    <cellStyle name="xl86" xfId="109"/>
    <cellStyle name="xl87" xfId="47"/>
    <cellStyle name="xl88" xfId="110"/>
    <cellStyle name="xl89" xfId="111"/>
    <cellStyle name="xl90" xfId="112"/>
    <cellStyle name="xl91" xfId="113"/>
    <cellStyle name="xl92" xfId="58"/>
    <cellStyle name="xl93" xfId="36"/>
    <cellStyle name="xl94" xfId="38"/>
    <cellStyle name="xl95" xfId="39"/>
    <cellStyle name="xl96" xfId="40"/>
    <cellStyle name="xl97" xfId="41"/>
    <cellStyle name="xl98" xfId="131"/>
    <cellStyle name="xl99" xfId="46"/>
    <cellStyle name="Обычный" xfId="0" builtinId="0"/>
    <cellStyle name="Обычный 10" xfId="132"/>
    <cellStyle name="Обычный 2" xfId="114"/>
    <cellStyle name="Обычный 2 2" xfId="116"/>
    <cellStyle name="Обычный 3" xfId="119"/>
    <cellStyle name="Обычный 4" xfId="120"/>
    <cellStyle name="Обычный_Лист3 (2)" xfId="115"/>
    <cellStyle name="Финансовый" xfId="1" builtinId="3"/>
    <cellStyle name="Финансовый 2" xfId="117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HA\&#1086;&#1073;&#1097;&#1072;&#1103;\&#1060;&#1054;&#1058;\&#1060;&#1054;&#1058;%20&#1085;&#1072;%202017&#1075;&#1086;&#1076;\&#1092;&#1086;&#1090;%202017%20&#1086;&#1087;&#1090;&#1080;&#1084;&#1080;&#1079;&#1072;&#1094;&#1080;&#1103;%20&#1089;&#1086;&#1075;&#1083;&#1072;&#1089;&#1085;&#1086;%20&#1057;&#1072;&#1074;&#1086;&#1083;&#1072;&#1081;&#1085;&#1077;&#1085;\56-83%20&#1096;&#1088;,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HA\&#1086;&#1073;&#1097;&#1072;&#1103;\&#1060;&#1054;&#1058;\&#1060;&#1054;&#1058;%20&#1085;&#1072;%202017&#1075;&#1086;&#1076;\&#1092;&#1086;&#1090;%202017%20&#1086;&#1087;&#1090;&#1080;&#1084;&#1080;&#1079;&#1072;&#1094;&#1080;&#1103;%20&#1089;&#1086;&#1075;&#1083;&#1072;&#1089;&#1085;&#1086;%20&#1057;&#1072;&#1074;&#1086;&#1083;&#1072;&#1081;&#1085;&#1077;&#1085;\1-20%20&#1096;&#1088;,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а"/>
      <sheetName val="56шр"/>
      <sheetName val="57а"/>
      <sheetName val="57шр"/>
      <sheetName val="61а"/>
      <sheetName val="61шр"/>
      <sheetName val="62а"/>
      <sheetName val="62шр"/>
      <sheetName val="63а"/>
      <sheetName val="63шр"/>
      <sheetName val="64а"/>
      <sheetName val="64шр"/>
      <sheetName val="65а"/>
      <sheetName val="65шр"/>
      <sheetName val="70а"/>
      <sheetName val="70шр"/>
      <sheetName val="71а"/>
      <sheetName val="71шр"/>
      <sheetName val="72а"/>
      <sheetName val="72шр"/>
      <sheetName val="74а"/>
      <sheetName val="74шр"/>
      <sheetName val="75а"/>
      <sheetName val="75шр"/>
      <sheetName val="79а"/>
      <sheetName val="79шр"/>
      <sheetName val="80а"/>
      <sheetName val="80шр"/>
      <sheetName val="81а"/>
      <sheetName val="81шр"/>
      <sheetName val="83а"/>
      <sheetName val="83шр"/>
      <sheetName val="свод 01.01.-28.02"/>
      <sheetName val="свод 01.03.-31.12"/>
      <sheetName val="Свод ШР"/>
      <sheetName val="для мониторин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1">
          <cell r="X21">
            <v>1</v>
          </cell>
          <cell r="Z21">
            <v>13545</v>
          </cell>
          <cell r="AA21">
            <v>15034.95</v>
          </cell>
          <cell r="AL21">
            <v>0</v>
          </cell>
          <cell r="AN21">
            <v>4286.99</v>
          </cell>
          <cell r="AP21">
            <v>14289.98</v>
          </cell>
          <cell r="AR21">
            <v>47156.92</v>
          </cell>
        </row>
        <row r="29">
          <cell r="X29">
            <v>16.100000000000001</v>
          </cell>
          <cell r="Z29">
            <v>124223</v>
          </cell>
          <cell r="AA29">
            <v>0</v>
          </cell>
          <cell r="AL29">
            <v>0</v>
          </cell>
          <cell r="AN29">
            <v>27932.74</v>
          </cell>
          <cell r="AP29">
            <v>93109.09</v>
          </cell>
        </row>
        <row r="119">
          <cell r="AJ119">
            <v>61995.18</v>
          </cell>
        </row>
        <row r="124">
          <cell r="X124">
            <v>8.5</v>
          </cell>
          <cell r="AA124">
            <v>0</v>
          </cell>
          <cell r="AL124">
            <v>0</v>
          </cell>
        </row>
        <row r="173">
          <cell r="X173">
            <v>5.5</v>
          </cell>
          <cell r="AA173">
            <v>0</v>
          </cell>
          <cell r="AL173">
            <v>1632.81</v>
          </cell>
        </row>
        <row r="218">
          <cell r="X218">
            <v>9.4499999999999993</v>
          </cell>
        </row>
        <row r="291">
          <cell r="Z291">
            <v>240348.9</v>
          </cell>
          <cell r="AJ291">
            <v>94720.11</v>
          </cell>
          <cell r="AN291">
            <v>52760.53</v>
          </cell>
          <cell r="AP291">
            <v>175868.4</v>
          </cell>
          <cell r="AR291">
            <v>580365.68999999994</v>
          </cell>
        </row>
        <row r="294">
          <cell r="Z294">
            <v>40584.9</v>
          </cell>
          <cell r="AJ294">
            <v>0</v>
          </cell>
          <cell r="AN294">
            <v>6087.74</v>
          </cell>
          <cell r="AP294">
            <v>20292.439999999999</v>
          </cell>
        </row>
        <row r="301">
          <cell r="B301">
            <v>7014386.04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опр"/>
      <sheetName val="1а"/>
      <sheetName val="1шр"/>
      <sheetName val="2а"/>
      <sheetName val="2шр"/>
      <sheetName val="3а"/>
      <sheetName val="3шр"/>
      <sheetName val="7а"/>
      <sheetName val="7шр"/>
      <sheetName val="8а"/>
      <sheetName val="8шр"/>
      <sheetName val="9а"/>
      <sheetName val="9шр"/>
      <sheetName val="11 сопр"/>
      <sheetName val="11а"/>
      <sheetName val="11шр"/>
      <sheetName val="12а"/>
      <sheetName val="12шр"/>
      <sheetName val="15а"/>
      <sheetName val="15шр"/>
      <sheetName val="16а"/>
      <sheetName val="16шр"/>
      <sheetName val="17а"/>
      <sheetName val="17шр"/>
      <sheetName val="19а"/>
      <sheetName val="19шр"/>
      <sheetName val="20а"/>
      <sheetName val="20шр"/>
      <sheetName val="свод 01.03 по 31.12. "/>
      <sheetName val="свод 01.01 по 28.02."/>
      <sheetName val="Свод ШР"/>
    </sheetNames>
    <sheetDataSet>
      <sheetData sheetId="0"/>
      <sheetData sheetId="1">
        <row r="22">
          <cell r="AG22">
            <v>0</v>
          </cell>
        </row>
      </sheetData>
      <sheetData sheetId="2"/>
      <sheetData sheetId="3">
        <row r="22">
          <cell r="AG22">
            <v>0</v>
          </cell>
        </row>
      </sheetData>
      <sheetData sheetId="4"/>
      <sheetData sheetId="5">
        <row r="22">
          <cell r="AG22">
            <v>0</v>
          </cell>
        </row>
      </sheetData>
      <sheetData sheetId="6"/>
      <sheetData sheetId="7">
        <row r="22">
          <cell r="AG22">
            <v>0</v>
          </cell>
        </row>
      </sheetData>
      <sheetData sheetId="8"/>
      <sheetData sheetId="9">
        <row r="22">
          <cell r="AG22">
            <v>0</v>
          </cell>
        </row>
      </sheetData>
      <sheetData sheetId="10"/>
      <sheetData sheetId="11">
        <row r="22">
          <cell r="AG22">
            <v>0</v>
          </cell>
        </row>
      </sheetData>
      <sheetData sheetId="12"/>
      <sheetData sheetId="13"/>
      <sheetData sheetId="14">
        <row r="22">
          <cell r="AG22">
            <v>0</v>
          </cell>
        </row>
      </sheetData>
      <sheetData sheetId="15"/>
      <sheetData sheetId="16">
        <row r="22">
          <cell r="AG22">
            <v>0</v>
          </cell>
        </row>
      </sheetData>
      <sheetData sheetId="17"/>
      <sheetData sheetId="18">
        <row r="21">
          <cell r="X21">
            <v>3</v>
          </cell>
        </row>
        <row r="218">
          <cell r="AA218">
            <v>0</v>
          </cell>
          <cell r="AL218">
            <v>0</v>
          </cell>
        </row>
      </sheetData>
      <sheetData sheetId="19"/>
      <sheetData sheetId="20">
        <row r="22">
          <cell r="AG22">
            <v>0</v>
          </cell>
        </row>
      </sheetData>
      <sheetData sheetId="21"/>
      <sheetData sheetId="22">
        <row r="22">
          <cell r="AG22">
            <v>0</v>
          </cell>
        </row>
      </sheetData>
      <sheetData sheetId="23"/>
      <sheetData sheetId="24">
        <row r="22">
          <cell r="AG22">
            <v>0</v>
          </cell>
        </row>
      </sheetData>
      <sheetData sheetId="25"/>
      <sheetData sheetId="26">
        <row r="22">
          <cell r="AG22">
            <v>0</v>
          </cell>
        </row>
      </sheetData>
      <sheetData sheetId="27"/>
      <sheetData sheetId="28"/>
      <sheetData sheetId="29"/>
      <sheetData sheetId="30">
        <row r="19">
          <cell r="C19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6"/>
  <sheetViews>
    <sheetView tabSelected="1" topLeftCell="A99" zoomScaleNormal="100" workbookViewId="0">
      <selection activeCell="B116" sqref="B116:C116"/>
    </sheetView>
  </sheetViews>
  <sheetFormatPr defaultColWidth="21.140625" defaultRowHeight="12.75" x14ac:dyDescent="0.2"/>
  <cols>
    <col min="1" max="1" width="68.28515625" customWidth="1"/>
    <col min="5" max="5" width="25.85546875" customWidth="1"/>
    <col min="6" max="6" width="24.85546875" customWidth="1"/>
    <col min="7" max="7" width="38.85546875" customWidth="1"/>
  </cols>
  <sheetData>
    <row r="1" spans="1:10" ht="18.75" x14ac:dyDescent="0.2">
      <c r="A1" s="172"/>
      <c r="B1" s="172"/>
      <c r="C1" s="173"/>
      <c r="D1" s="174"/>
      <c r="E1" s="175" t="s">
        <v>114</v>
      </c>
      <c r="F1" s="175"/>
      <c r="G1" s="176"/>
      <c r="H1" s="15"/>
      <c r="I1" s="15"/>
      <c r="J1" s="15"/>
    </row>
    <row r="2" spans="1:10" ht="18.75" x14ac:dyDescent="0.2">
      <c r="A2" s="177"/>
      <c r="B2" s="177"/>
      <c r="C2" s="177"/>
      <c r="D2" s="174"/>
      <c r="E2" s="269" t="s">
        <v>115</v>
      </c>
      <c r="F2" s="269"/>
      <c r="G2" s="176"/>
      <c r="H2" s="49"/>
      <c r="I2" s="49"/>
      <c r="J2" s="49"/>
    </row>
    <row r="3" spans="1:10" ht="18.75" x14ac:dyDescent="0.2">
      <c r="A3" s="177"/>
      <c r="B3" s="177"/>
      <c r="C3" s="177"/>
      <c r="D3" s="174"/>
      <c r="E3" s="269"/>
      <c r="F3" s="269"/>
      <c r="G3" s="176"/>
      <c r="H3" s="49"/>
      <c r="I3" s="49"/>
      <c r="J3" s="49"/>
    </row>
    <row r="4" spans="1:10" ht="47.25" customHeight="1" x14ac:dyDescent="0.2">
      <c r="A4" s="177"/>
      <c r="B4" s="177"/>
      <c r="C4" s="177"/>
      <c r="D4" s="174"/>
      <c r="E4" s="269"/>
      <c r="F4" s="269"/>
      <c r="G4" s="176"/>
      <c r="H4" s="49"/>
      <c r="I4" s="49"/>
      <c r="J4" s="49"/>
    </row>
    <row r="5" spans="1:10" ht="18.75" customHeight="1" x14ac:dyDescent="0.3">
      <c r="A5" s="264"/>
      <c r="B5" s="264"/>
      <c r="C5" s="264"/>
      <c r="D5" s="174"/>
      <c r="E5" s="277" t="s">
        <v>134</v>
      </c>
      <c r="F5" s="277"/>
      <c r="G5" s="230"/>
      <c r="H5" s="51"/>
      <c r="I5" s="51"/>
      <c r="J5" s="51"/>
    </row>
    <row r="6" spans="1:10" ht="18.75" x14ac:dyDescent="0.3">
      <c r="A6" s="265"/>
      <c r="B6" s="265"/>
      <c r="C6" s="178"/>
      <c r="D6" s="174"/>
      <c r="E6" s="266" t="s">
        <v>464</v>
      </c>
      <c r="F6" s="266"/>
      <c r="G6" s="179"/>
      <c r="H6" s="27"/>
      <c r="I6" s="27"/>
      <c r="J6" s="27"/>
    </row>
    <row r="7" spans="1:10" ht="18.75" x14ac:dyDescent="0.3">
      <c r="A7" s="267"/>
      <c r="B7" s="267"/>
      <c r="C7" s="267"/>
      <c r="D7" s="180"/>
      <c r="E7" s="180"/>
      <c r="F7" s="180"/>
      <c r="G7" s="180"/>
      <c r="H7" s="52"/>
      <c r="I7" s="52"/>
      <c r="J7" s="52"/>
    </row>
    <row r="8" spans="1:10" ht="18.75" x14ac:dyDescent="0.3">
      <c r="A8" s="180"/>
      <c r="B8" s="180"/>
      <c r="C8" s="180"/>
      <c r="D8" s="180"/>
      <c r="E8" s="180"/>
      <c r="F8" s="180"/>
      <c r="G8" s="180"/>
      <c r="H8" s="52"/>
      <c r="I8" s="52"/>
      <c r="J8" s="52"/>
    </row>
    <row r="9" spans="1:10" ht="18.75" x14ac:dyDescent="0.2">
      <c r="A9" s="173"/>
      <c r="B9" s="173"/>
      <c r="C9" s="173"/>
      <c r="D9" s="174"/>
      <c r="E9" s="173"/>
      <c r="F9" s="173"/>
      <c r="G9" s="173"/>
      <c r="H9" s="13"/>
      <c r="I9" s="13"/>
      <c r="J9" s="13"/>
    </row>
    <row r="10" spans="1:10" ht="18.75" x14ac:dyDescent="0.2">
      <c r="A10" s="268" t="s">
        <v>111</v>
      </c>
      <c r="B10" s="268"/>
      <c r="C10" s="268"/>
      <c r="D10" s="268"/>
      <c r="E10" s="268"/>
      <c r="F10" s="268"/>
      <c r="G10" s="268"/>
      <c r="H10" s="53"/>
      <c r="I10" s="53"/>
      <c r="J10" s="53"/>
    </row>
    <row r="11" spans="1:10" ht="18.75" x14ac:dyDescent="0.2">
      <c r="A11" s="268" t="s">
        <v>265</v>
      </c>
      <c r="B11" s="268"/>
      <c r="C11" s="268"/>
      <c r="D11" s="268"/>
      <c r="E11" s="268"/>
      <c r="F11" s="268"/>
      <c r="G11" s="268"/>
      <c r="H11" s="53"/>
      <c r="I11" s="53"/>
      <c r="J11" s="53"/>
    </row>
    <row r="12" spans="1:10" ht="18.75" x14ac:dyDescent="0.2">
      <c r="A12" s="14"/>
      <c r="B12" s="14"/>
      <c r="C12" s="14"/>
      <c r="D12" s="14"/>
      <c r="E12" s="14"/>
      <c r="F12" s="14"/>
      <c r="G12" s="176"/>
      <c r="H12" s="15"/>
      <c r="I12" s="15"/>
      <c r="J12" s="15"/>
    </row>
    <row r="13" spans="1:10" ht="18.75" x14ac:dyDescent="0.3">
      <c r="A13" s="181"/>
      <c r="B13" s="14"/>
      <c r="C13" s="14"/>
      <c r="D13" s="14"/>
      <c r="E13" s="14"/>
      <c r="F13" s="182"/>
      <c r="G13" s="176"/>
      <c r="H13" s="15"/>
      <c r="I13" s="15"/>
      <c r="J13" s="15"/>
    </row>
    <row r="14" spans="1:10" ht="18.75" x14ac:dyDescent="0.2">
      <c r="A14" s="222" t="s">
        <v>463</v>
      </c>
      <c r="B14" s="14"/>
      <c r="C14" s="14"/>
      <c r="D14" s="14"/>
      <c r="E14" s="14"/>
      <c r="F14" s="182"/>
      <c r="G14" s="176"/>
      <c r="H14" s="15"/>
      <c r="I14" s="15"/>
      <c r="J14" s="15"/>
    </row>
    <row r="15" spans="1:10" ht="18.75" x14ac:dyDescent="0.2">
      <c r="A15" s="223" t="str">
        <f>E6</f>
        <v>29 декабря 2017г.</v>
      </c>
      <c r="B15" s="173"/>
      <c r="C15" s="173"/>
      <c r="D15" s="174"/>
      <c r="E15" s="173"/>
      <c r="F15" s="182"/>
      <c r="G15" s="176"/>
      <c r="H15" s="15"/>
      <c r="I15" s="15"/>
      <c r="J15" s="15"/>
    </row>
    <row r="16" spans="1:10" ht="18.75" x14ac:dyDescent="0.2">
      <c r="A16" s="269" t="s">
        <v>116</v>
      </c>
      <c r="B16" s="269"/>
      <c r="C16" s="270" t="s">
        <v>137</v>
      </c>
      <c r="D16" s="270"/>
      <c r="E16" s="270"/>
      <c r="F16" s="182"/>
      <c r="G16" s="176"/>
      <c r="H16" s="15"/>
      <c r="I16" s="15"/>
      <c r="J16" s="15"/>
    </row>
    <row r="17" spans="1:10" ht="18.75" x14ac:dyDescent="0.2">
      <c r="A17" s="269"/>
      <c r="B17" s="269"/>
      <c r="C17" s="270"/>
      <c r="D17" s="270"/>
      <c r="E17" s="270"/>
      <c r="F17" s="182"/>
      <c r="G17" s="176"/>
      <c r="H17" s="15"/>
      <c r="I17" s="15"/>
      <c r="J17" s="15"/>
    </row>
    <row r="18" spans="1:10" ht="18.75" x14ac:dyDescent="0.2">
      <c r="A18" s="269"/>
      <c r="B18" s="269"/>
      <c r="C18" s="270"/>
      <c r="D18" s="270"/>
      <c r="E18" s="270"/>
      <c r="F18" s="182"/>
      <c r="G18" s="176"/>
      <c r="H18" s="15"/>
      <c r="I18" s="15"/>
      <c r="J18" s="15"/>
    </row>
    <row r="19" spans="1:10" ht="18.75" x14ac:dyDescent="0.2">
      <c r="A19" s="269"/>
      <c r="B19" s="269"/>
      <c r="C19" s="270"/>
      <c r="D19" s="270"/>
      <c r="E19" s="270"/>
      <c r="F19" s="182"/>
      <c r="G19" s="176"/>
      <c r="H19" s="15"/>
      <c r="I19" s="15"/>
      <c r="J19" s="15"/>
    </row>
    <row r="20" spans="1:10" ht="18.75" x14ac:dyDescent="0.2">
      <c r="A20" s="269" t="s">
        <v>117</v>
      </c>
      <c r="B20" s="269"/>
      <c r="C20" s="269"/>
      <c r="D20" s="269" t="s">
        <v>138</v>
      </c>
      <c r="E20" s="269"/>
      <c r="F20" s="182"/>
      <c r="G20" s="176"/>
      <c r="H20" s="15"/>
      <c r="I20" s="15"/>
      <c r="J20" s="15"/>
    </row>
    <row r="21" spans="1:10" ht="46.5" customHeight="1" x14ac:dyDescent="0.2">
      <c r="A21" s="269" t="s">
        <v>118</v>
      </c>
      <c r="B21" s="271"/>
      <c r="C21" s="183"/>
      <c r="D21" s="183"/>
      <c r="E21" s="183"/>
      <c r="F21" s="182"/>
      <c r="G21" s="176"/>
      <c r="H21" s="15"/>
      <c r="I21" s="15"/>
      <c r="J21" s="15"/>
    </row>
    <row r="22" spans="1:10" ht="18.75" x14ac:dyDescent="0.2">
      <c r="A22" s="269" t="s">
        <v>139</v>
      </c>
      <c r="B22" s="269"/>
      <c r="C22" s="269"/>
      <c r="D22" s="272"/>
      <c r="E22" s="272"/>
      <c r="F22" s="182"/>
      <c r="G22" s="173"/>
      <c r="H22" s="16"/>
      <c r="I22" s="16"/>
      <c r="J22" s="16"/>
    </row>
    <row r="23" spans="1:10" ht="42" customHeight="1" x14ac:dyDescent="0.2">
      <c r="A23" s="269" t="s">
        <v>119</v>
      </c>
      <c r="B23" s="269"/>
      <c r="C23" s="269"/>
      <c r="D23" s="270" t="s">
        <v>120</v>
      </c>
      <c r="E23" s="270"/>
      <c r="F23" s="184"/>
      <c r="G23" s="176"/>
      <c r="H23" s="15"/>
      <c r="I23" s="15"/>
      <c r="J23" s="15"/>
    </row>
    <row r="24" spans="1:10" ht="18.75" x14ac:dyDescent="0.2">
      <c r="A24" s="269" t="s">
        <v>121</v>
      </c>
      <c r="B24" s="269"/>
      <c r="C24" s="269"/>
      <c r="D24" s="183" t="s">
        <v>122</v>
      </c>
      <c r="E24" s="183"/>
      <c r="F24" s="176"/>
      <c r="G24" s="176"/>
      <c r="H24" s="15"/>
      <c r="I24" s="15"/>
      <c r="J24" s="15"/>
    </row>
    <row r="25" spans="1:10" ht="18.75" x14ac:dyDescent="0.2">
      <c r="A25" s="183" t="s">
        <v>112</v>
      </c>
      <c r="B25" s="183"/>
      <c r="C25" s="183"/>
      <c r="D25" s="183"/>
      <c r="E25" s="183"/>
      <c r="F25" s="176"/>
      <c r="G25" s="176"/>
      <c r="H25" s="15"/>
      <c r="I25" s="15"/>
      <c r="J25" s="15"/>
    </row>
    <row r="26" spans="1:10" ht="18" x14ac:dyDescent="0.25">
      <c r="A26" s="185"/>
      <c r="B26" s="185"/>
      <c r="C26" s="185"/>
      <c r="D26" s="185"/>
      <c r="E26" s="185"/>
      <c r="F26" s="185"/>
      <c r="G26" s="185"/>
      <c r="H26" s="17"/>
      <c r="I26" s="17"/>
      <c r="J26" s="17"/>
    </row>
    <row r="27" spans="1:10" ht="18.75" x14ac:dyDescent="0.2">
      <c r="A27" s="268" t="s">
        <v>123</v>
      </c>
      <c r="B27" s="268"/>
      <c r="C27" s="268"/>
      <c r="D27" s="268"/>
      <c r="E27" s="268"/>
      <c r="F27" s="268"/>
      <c r="G27" s="268"/>
      <c r="H27" s="50"/>
      <c r="I27" s="50"/>
      <c r="J27" s="50"/>
    </row>
    <row r="28" spans="1:10" ht="18.75" x14ac:dyDescent="0.2">
      <c r="A28" s="186"/>
      <c r="B28" s="186"/>
      <c r="C28" s="186"/>
      <c r="D28" s="171"/>
      <c r="E28" s="186"/>
      <c r="F28" s="186"/>
      <c r="G28" s="186"/>
      <c r="H28" s="18"/>
      <c r="I28" s="18"/>
      <c r="J28" s="18"/>
    </row>
    <row r="29" spans="1:10" ht="18.75" customHeight="1" x14ac:dyDescent="0.2">
      <c r="A29" s="269" t="s">
        <v>124</v>
      </c>
      <c r="B29" s="269"/>
      <c r="C29" s="269"/>
      <c r="D29" s="269"/>
      <c r="E29" s="269"/>
      <c r="F29" s="269"/>
      <c r="G29" s="269"/>
      <c r="H29" s="49"/>
      <c r="I29" s="49"/>
      <c r="J29" s="49"/>
    </row>
    <row r="30" spans="1:10" ht="28.5" customHeight="1" x14ac:dyDescent="0.2">
      <c r="A30" s="269"/>
      <c r="B30" s="269"/>
      <c r="C30" s="269"/>
      <c r="D30" s="269"/>
      <c r="E30" s="269"/>
      <c r="F30" s="269"/>
      <c r="G30" s="269"/>
      <c r="H30" s="49"/>
      <c r="I30" s="49"/>
      <c r="J30" s="49"/>
    </row>
    <row r="31" spans="1:10" ht="21" customHeight="1" x14ac:dyDescent="0.2">
      <c r="A31" s="269" t="s">
        <v>125</v>
      </c>
      <c r="B31" s="269"/>
      <c r="C31" s="269"/>
      <c r="D31" s="269"/>
      <c r="E31" s="269"/>
      <c r="F31" s="269"/>
      <c r="G31" s="269"/>
      <c r="H31" s="49"/>
      <c r="I31" s="49"/>
      <c r="J31" s="49"/>
    </row>
    <row r="32" spans="1:10" ht="15" hidden="1" x14ac:dyDescent="0.2">
      <c r="A32" s="278" t="s">
        <v>126</v>
      </c>
      <c r="B32" s="278"/>
      <c r="C32" s="278"/>
      <c r="D32" s="278"/>
      <c r="E32" s="278"/>
      <c r="F32" s="278"/>
      <c r="G32" s="278"/>
      <c r="H32" s="54"/>
      <c r="I32" s="54"/>
      <c r="J32" s="54"/>
    </row>
    <row r="33" spans="1:7" ht="15" hidden="1" customHeight="1" x14ac:dyDescent="0.2">
      <c r="A33" s="278"/>
      <c r="B33" s="278"/>
      <c r="C33" s="278"/>
      <c r="D33" s="278"/>
      <c r="E33" s="278"/>
      <c r="F33" s="278"/>
      <c r="G33" s="278"/>
    </row>
    <row r="34" spans="1:7" x14ac:dyDescent="0.2">
      <c r="A34" s="278"/>
      <c r="B34" s="278"/>
      <c r="C34" s="278"/>
      <c r="D34" s="278"/>
      <c r="E34" s="278"/>
      <c r="F34" s="278"/>
      <c r="G34" s="278"/>
    </row>
    <row r="35" spans="1:7" ht="31.5" customHeight="1" x14ac:dyDescent="0.2">
      <c r="A35" s="278"/>
      <c r="B35" s="278"/>
      <c r="C35" s="278"/>
      <c r="D35" s="278"/>
      <c r="E35" s="278"/>
      <c r="F35" s="278"/>
      <c r="G35" s="278"/>
    </row>
    <row r="36" spans="1:7" ht="165" customHeight="1" x14ac:dyDescent="0.2">
      <c r="A36" s="278"/>
      <c r="B36" s="278"/>
      <c r="C36" s="278"/>
      <c r="D36" s="278"/>
      <c r="E36" s="278"/>
      <c r="F36" s="278"/>
      <c r="G36" s="278"/>
    </row>
    <row r="37" spans="1:7" ht="42.75" customHeight="1" x14ac:dyDescent="0.2"/>
    <row r="38" spans="1:7" x14ac:dyDescent="0.2">
      <c r="A38" s="23" t="s">
        <v>113</v>
      </c>
    </row>
    <row r="39" spans="1:7" x14ac:dyDescent="0.2">
      <c r="A39" s="24"/>
    </row>
    <row r="40" spans="1:7" x14ac:dyDescent="0.2">
      <c r="A40" s="25" t="s">
        <v>127</v>
      </c>
    </row>
    <row r="42" spans="1:7" x14ac:dyDescent="0.2">
      <c r="A42" s="10" t="s">
        <v>0</v>
      </c>
      <c r="B42" s="261" t="s">
        <v>39</v>
      </c>
      <c r="C42" s="261"/>
    </row>
    <row r="43" spans="1:7" x14ac:dyDescent="0.2">
      <c r="A43" s="8" t="s">
        <v>1</v>
      </c>
      <c r="B43" s="262">
        <v>8136474.9100000001</v>
      </c>
      <c r="C43" s="260"/>
    </row>
    <row r="44" spans="1:7" x14ac:dyDescent="0.2">
      <c r="A44" s="8" t="s">
        <v>2</v>
      </c>
      <c r="B44" s="260"/>
      <c r="C44" s="260"/>
    </row>
    <row r="45" spans="1:7" x14ac:dyDescent="0.2">
      <c r="A45" s="7" t="s">
        <v>3</v>
      </c>
      <c r="B45" s="262">
        <v>6237302.04</v>
      </c>
      <c r="C45" s="260"/>
    </row>
    <row r="46" spans="1:7" x14ac:dyDescent="0.2">
      <c r="A46" s="8" t="s">
        <v>4</v>
      </c>
      <c r="B46" s="260"/>
      <c r="C46" s="260"/>
    </row>
    <row r="47" spans="1:7" ht="33.75" x14ac:dyDescent="0.2">
      <c r="A47" s="9" t="s">
        <v>5</v>
      </c>
      <c r="B47" s="260"/>
      <c r="C47" s="260"/>
    </row>
    <row r="48" spans="1:7" ht="22.5" x14ac:dyDescent="0.2">
      <c r="A48" s="11" t="s">
        <v>6</v>
      </c>
      <c r="B48" s="260"/>
      <c r="C48" s="260"/>
    </row>
    <row r="49" spans="1:3" ht="22.5" x14ac:dyDescent="0.2">
      <c r="A49" s="11" t="s">
        <v>7</v>
      </c>
      <c r="B49" s="260"/>
      <c r="C49" s="260"/>
    </row>
    <row r="50" spans="1:3" x14ac:dyDescent="0.2">
      <c r="A50" s="7" t="s">
        <v>8</v>
      </c>
      <c r="B50" s="262">
        <v>6454.99</v>
      </c>
      <c r="C50" s="260"/>
    </row>
    <row r="51" spans="1:3" x14ac:dyDescent="0.2">
      <c r="A51" s="7" t="s">
        <v>9</v>
      </c>
      <c r="B51" s="262">
        <v>1363316.34</v>
      </c>
      <c r="C51" s="260"/>
    </row>
    <row r="52" spans="1:3" x14ac:dyDescent="0.2">
      <c r="A52" s="8" t="s">
        <v>4</v>
      </c>
      <c r="B52" s="260"/>
      <c r="C52" s="260"/>
    </row>
    <row r="53" spans="1:3" x14ac:dyDescent="0.2">
      <c r="A53" s="7" t="s">
        <v>10</v>
      </c>
      <c r="B53" s="262">
        <v>158230</v>
      </c>
      <c r="C53" s="260"/>
    </row>
    <row r="54" spans="1:3" x14ac:dyDescent="0.2">
      <c r="A54" s="8" t="s">
        <v>11</v>
      </c>
      <c r="B54" s="262">
        <v>6454.99</v>
      </c>
      <c r="C54" s="260"/>
    </row>
    <row r="55" spans="1:3" x14ac:dyDescent="0.2">
      <c r="A55" s="8" t="s">
        <v>12</v>
      </c>
      <c r="B55" s="260"/>
      <c r="C55" s="260"/>
    </row>
    <row r="56" spans="1:3" x14ac:dyDescent="0.2">
      <c r="A56" s="8" t="s">
        <v>13</v>
      </c>
      <c r="B56" s="260"/>
      <c r="C56" s="260"/>
    </row>
    <row r="57" spans="1:3" x14ac:dyDescent="0.2">
      <c r="A57" s="7" t="s">
        <v>14</v>
      </c>
      <c r="B57" s="260"/>
      <c r="C57" s="260"/>
    </row>
    <row r="58" spans="1:3" x14ac:dyDescent="0.2">
      <c r="A58" s="7" t="s">
        <v>4</v>
      </c>
      <c r="B58" s="260"/>
      <c r="C58" s="260"/>
    </row>
    <row r="59" spans="1:3" x14ac:dyDescent="0.2">
      <c r="A59" s="7" t="s">
        <v>15</v>
      </c>
      <c r="B59" s="260"/>
      <c r="C59" s="260"/>
    </row>
    <row r="60" spans="1:3" ht="22.5" x14ac:dyDescent="0.2">
      <c r="A60" s="12" t="s">
        <v>16</v>
      </c>
      <c r="B60" s="260"/>
      <c r="C60" s="260"/>
    </row>
    <row r="61" spans="1:3" x14ac:dyDescent="0.2">
      <c r="A61" s="7" t="s">
        <v>17</v>
      </c>
      <c r="B61" s="260"/>
      <c r="C61" s="260"/>
    </row>
    <row r="62" spans="1:3" ht="22.5" x14ac:dyDescent="0.2">
      <c r="A62" s="9" t="s">
        <v>18</v>
      </c>
      <c r="B62" s="260"/>
      <c r="C62" s="260"/>
    </row>
    <row r="63" spans="1:3" ht="22.5" x14ac:dyDescent="0.2">
      <c r="A63" s="9" t="s">
        <v>19</v>
      </c>
      <c r="B63" s="260"/>
      <c r="C63" s="260"/>
    </row>
    <row r="64" spans="1:3" x14ac:dyDescent="0.2">
      <c r="A64" s="8" t="s">
        <v>4</v>
      </c>
      <c r="B64" s="260"/>
      <c r="C64" s="260"/>
    </row>
    <row r="65" spans="1:3" x14ac:dyDescent="0.2">
      <c r="A65" s="8" t="s">
        <v>20</v>
      </c>
      <c r="B65" s="260"/>
      <c r="C65" s="260"/>
    </row>
    <row r="66" spans="1:3" x14ac:dyDescent="0.2">
      <c r="A66" s="8" t="s">
        <v>21</v>
      </c>
      <c r="B66" s="260"/>
      <c r="C66" s="260"/>
    </row>
    <row r="67" spans="1:3" x14ac:dyDescent="0.2">
      <c r="A67" s="8" t="s">
        <v>22</v>
      </c>
      <c r="B67" s="260"/>
      <c r="C67" s="260"/>
    </row>
    <row r="68" spans="1:3" x14ac:dyDescent="0.2">
      <c r="A68" s="8" t="s">
        <v>23</v>
      </c>
      <c r="B68" s="260"/>
      <c r="C68" s="260"/>
    </row>
    <row r="69" spans="1:3" x14ac:dyDescent="0.2">
      <c r="A69" s="8" t="s">
        <v>24</v>
      </c>
      <c r="B69" s="260"/>
      <c r="C69" s="260"/>
    </row>
    <row r="70" spans="1:3" x14ac:dyDescent="0.2">
      <c r="A70" s="8" t="s">
        <v>25</v>
      </c>
      <c r="B70" s="260"/>
      <c r="C70" s="260"/>
    </row>
    <row r="71" spans="1:3" x14ac:dyDescent="0.2">
      <c r="A71" s="7" t="s">
        <v>26</v>
      </c>
      <c r="B71" s="260"/>
      <c r="C71" s="260"/>
    </row>
    <row r="72" spans="1:3" x14ac:dyDescent="0.2">
      <c r="A72" s="7" t="s">
        <v>27</v>
      </c>
      <c r="B72" s="260"/>
      <c r="C72" s="260"/>
    </row>
    <row r="73" spans="1:3" x14ac:dyDescent="0.2">
      <c r="A73" s="7" t="s">
        <v>28</v>
      </c>
      <c r="B73" s="260"/>
      <c r="C73" s="260"/>
    </row>
    <row r="74" spans="1:3" x14ac:dyDescent="0.2">
      <c r="A74" s="8" t="s">
        <v>29</v>
      </c>
      <c r="B74" s="260"/>
      <c r="C74" s="260"/>
    </row>
    <row r="75" spans="1:3" ht="22.5" x14ac:dyDescent="0.2">
      <c r="A75" s="11" t="s">
        <v>30</v>
      </c>
      <c r="B75" s="260"/>
      <c r="C75" s="260"/>
    </row>
    <row r="76" spans="1:3" x14ac:dyDescent="0.2">
      <c r="A76" s="8" t="s">
        <v>4</v>
      </c>
      <c r="B76" s="260"/>
      <c r="C76" s="260"/>
    </row>
    <row r="77" spans="1:3" x14ac:dyDescent="0.2">
      <c r="A77" s="8" t="s">
        <v>31</v>
      </c>
      <c r="B77" s="260"/>
      <c r="C77" s="260"/>
    </row>
    <row r="78" spans="1:3" x14ac:dyDescent="0.2">
      <c r="A78" s="8" t="s">
        <v>32</v>
      </c>
      <c r="B78" s="260"/>
      <c r="C78" s="260"/>
    </row>
    <row r="79" spans="1:3" x14ac:dyDescent="0.2">
      <c r="A79" s="8" t="s">
        <v>33</v>
      </c>
      <c r="B79" s="260"/>
      <c r="C79" s="260"/>
    </row>
    <row r="80" spans="1:3" x14ac:dyDescent="0.2">
      <c r="A80" s="8" t="s">
        <v>34</v>
      </c>
      <c r="B80" s="260"/>
      <c r="C80" s="260"/>
    </row>
    <row r="81" spans="1:3" x14ac:dyDescent="0.2">
      <c r="A81" s="8" t="s">
        <v>35</v>
      </c>
      <c r="B81" s="260"/>
      <c r="C81" s="260"/>
    </row>
    <row r="82" spans="1:3" x14ac:dyDescent="0.2">
      <c r="A82" s="8" t="s">
        <v>36</v>
      </c>
      <c r="B82" s="260"/>
      <c r="C82" s="260"/>
    </row>
    <row r="83" spans="1:3" x14ac:dyDescent="0.2">
      <c r="A83" s="7" t="s">
        <v>37</v>
      </c>
      <c r="B83" s="260"/>
      <c r="C83" s="260"/>
    </row>
    <row r="84" spans="1:3" x14ac:dyDescent="0.2">
      <c r="A84" s="7" t="s">
        <v>38</v>
      </c>
      <c r="B84" s="260"/>
      <c r="C84" s="260"/>
    </row>
    <row r="85" spans="1:3" x14ac:dyDescent="0.2">
      <c r="B85" s="276"/>
      <c r="C85" s="276"/>
    </row>
    <row r="86" spans="1:3" x14ac:dyDescent="0.2">
      <c r="A86" s="7" t="s">
        <v>40</v>
      </c>
      <c r="B86" s="263"/>
      <c r="C86" s="263"/>
    </row>
    <row r="87" spans="1:3" x14ac:dyDescent="0.2">
      <c r="A87" s="8" t="s">
        <v>41</v>
      </c>
      <c r="B87" s="263"/>
      <c r="C87" s="263"/>
    </row>
    <row r="88" spans="1:3" x14ac:dyDescent="0.2">
      <c r="A88" s="8" t="s">
        <v>42</v>
      </c>
      <c r="B88" s="275">
        <f>B91+B107</f>
        <v>607953.9</v>
      </c>
      <c r="C88" s="275"/>
    </row>
    <row r="89" spans="1:3" x14ac:dyDescent="0.2">
      <c r="A89" s="8" t="s">
        <v>13</v>
      </c>
      <c r="B89" s="263"/>
      <c r="C89" s="263"/>
    </row>
    <row r="90" spans="1:3" x14ac:dyDescent="0.2">
      <c r="A90" s="8" t="s">
        <v>43</v>
      </c>
      <c r="B90" s="263"/>
      <c r="C90" s="263"/>
    </row>
    <row r="91" spans="1:3" ht="22.5" x14ac:dyDescent="0.2">
      <c r="A91" s="9" t="s">
        <v>44</v>
      </c>
      <c r="B91" s="275">
        <f>SUM(B93:C106)</f>
        <v>571082.54</v>
      </c>
      <c r="C91" s="275"/>
    </row>
    <row r="92" spans="1:3" x14ac:dyDescent="0.2">
      <c r="A92" s="8" t="s">
        <v>4</v>
      </c>
      <c r="B92" s="263"/>
      <c r="C92" s="263"/>
    </row>
    <row r="93" spans="1:3" x14ac:dyDescent="0.2">
      <c r="A93" s="8" t="s">
        <v>45</v>
      </c>
      <c r="B93" s="263"/>
      <c r="C93" s="263"/>
    </row>
    <row r="94" spans="1:3" x14ac:dyDescent="0.2">
      <c r="A94" s="8" t="s">
        <v>46</v>
      </c>
      <c r="B94" s="263">
        <v>323892.39</v>
      </c>
      <c r="C94" s="263"/>
    </row>
    <row r="95" spans="1:3" x14ac:dyDescent="0.2">
      <c r="A95" s="8" t="s">
        <v>47</v>
      </c>
      <c r="B95" s="263"/>
      <c r="C95" s="263"/>
    </row>
    <row r="96" spans="1:3" x14ac:dyDescent="0.2">
      <c r="A96" s="8" t="s">
        <v>48</v>
      </c>
      <c r="B96" s="263"/>
      <c r="C96" s="263"/>
    </row>
    <row r="97" spans="1:3" x14ac:dyDescent="0.2">
      <c r="A97" s="8" t="s">
        <v>49</v>
      </c>
      <c r="B97" s="263">
        <v>8260.66</v>
      </c>
      <c r="C97" s="263"/>
    </row>
    <row r="98" spans="1:3" x14ac:dyDescent="0.2">
      <c r="A98" s="8" t="s">
        <v>50</v>
      </c>
      <c r="B98" s="263"/>
      <c r="C98" s="263"/>
    </row>
    <row r="99" spans="1:3" x14ac:dyDescent="0.2">
      <c r="A99" s="8" t="s">
        <v>51</v>
      </c>
      <c r="B99" s="263">
        <v>20575</v>
      </c>
      <c r="C99" s="263"/>
    </row>
    <row r="100" spans="1:3" x14ac:dyDescent="0.2">
      <c r="A100" s="8" t="s">
        <v>52</v>
      </c>
      <c r="B100" s="263"/>
      <c r="C100" s="263"/>
    </row>
    <row r="101" spans="1:3" x14ac:dyDescent="0.2">
      <c r="A101" s="8" t="s">
        <v>53</v>
      </c>
      <c r="B101" s="263"/>
      <c r="C101" s="263"/>
    </row>
    <row r="102" spans="1:3" x14ac:dyDescent="0.2">
      <c r="A102" s="8" t="s">
        <v>54</v>
      </c>
      <c r="B102" s="263"/>
      <c r="C102" s="263"/>
    </row>
    <row r="103" spans="1:3" x14ac:dyDescent="0.2">
      <c r="A103" s="8" t="s">
        <v>55</v>
      </c>
      <c r="B103" s="263">
        <v>179700.39</v>
      </c>
      <c r="C103" s="263"/>
    </row>
    <row r="104" spans="1:3" x14ac:dyDescent="0.2">
      <c r="A104" s="8" t="s">
        <v>56</v>
      </c>
      <c r="B104" s="263"/>
      <c r="C104" s="263"/>
    </row>
    <row r="105" spans="1:3" x14ac:dyDescent="0.2">
      <c r="A105" s="8" t="s">
        <v>57</v>
      </c>
      <c r="B105" s="263">
        <v>23390</v>
      </c>
      <c r="C105" s="263"/>
    </row>
    <row r="106" spans="1:3" x14ac:dyDescent="0.2">
      <c r="A106" s="8" t="s">
        <v>58</v>
      </c>
      <c r="B106" s="263">
        <v>15264.1</v>
      </c>
      <c r="C106" s="263"/>
    </row>
    <row r="107" spans="1:3" ht="22.5" x14ac:dyDescent="0.2">
      <c r="A107" s="9" t="s">
        <v>59</v>
      </c>
      <c r="B107" s="275">
        <f>SUM(B109:C122)</f>
        <v>36871.360000000001</v>
      </c>
      <c r="C107" s="275"/>
    </row>
    <row r="108" spans="1:3" x14ac:dyDescent="0.2">
      <c r="A108" s="8" t="s">
        <v>4</v>
      </c>
      <c r="B108" s="263"/>
      <c r="C108" s="263"/>
    </row>
    <row r="109" spans="1:3" x14ac:dyDescent="0.2">
      <c r="A109" s="8" t="s">
        <v>60</v>
      </c>
      <c r="B109" s="263"/>
      <c r="C109" s="263"/>
    </row>
    <row r="110" spans="1:3" x14ac:dyDescent="0.2">
      <c r="A110" s="8" t="s">
        <v>61</v>
      </c>
      <c r="B110" s="263">
        <v>36871.360000000001</v>
      </c>
      <c r="C110" s="263"/>
    </row>
    <row r="111" spans="1:3" x14ac:dyDescent="0.2">
      <c r="A111" s="8" t="s">
        <v>62</v>
      </c>
      <c r="B111" s="263"/>
      <c r="C111" s="263"/>
    </row>
    <row r="112" spans="1:3" x14ac:dyDescent="0.2">
      <c r="A112" s="8" t="s">
        <v>63</v>
      </c>
      <c r="B112" s="263"/>
      <c r="C112" s="263"/>
    </row>
    <row r="113" spans="1:11" x14ac:dyDescent="0.2">
      <c r="A113" s="8" t="s">
        <v>64</v>
      </c>
      <c r="B113" s="263"/>
      <c r="C113" s="263"/>
    </row>
    <row r="114" spans="1:11" x14ac:dyDescent="0.2">
      <c r="A114" s="8" t="s">
        <v>65</v>
      </c>
      <c r="B114" s="263"/>
      <c r="C114" s="263"/>
    </row>
    <row r="115" spans="1:11" x14ac:dyDescent="0.2">
      <c r="A115" s="8" t="s">
        <v>66</v>
      </c>
      <c r="B115" s="263"/>
      <c r="C115" s="263"/>
    </row>
    <row r="116" spans="1:11" x14ac:dyDescent="0.2">
      <c r="A116" s="8" t="s">
        <v>67</v>
      </c>
      <c r="B116" s="263"/>
      <c r="C116" s="263"/>
    </row>
    <row r="117" spans="1:11" x14ac:dyDescent="0.2">
      <c r="A117" s="8" t="s">
        <v>68</v>
      </c>
      <c r="B117" s="263"/>
      <c r="C117" s="263"/>
    </row>
    <row r="118" spans="1:11" x14ac:dyDescent="0.2">
      <c r="A118" s="8" t="s">
        <v>69</v>
      </c>
      <c r="B118" s="263"/>
      <c r="C118" s="263"/>
    </row>
    <row r="119" spans="1:11" x14ac:dyDescent="0.2">
      <c r="A119" s="8" t="s">
        <v>70</v>
      </c>
      <c r="B119" s="263"/>
      <c r="C119" s="263"/>
    </row>
    <row r="120" spans="1:11" x14ac:dyDescent="0.2">
      <c r="A120" s="8" t="s">
        <v>71</v>
      </c>
      <c r="B120" s="263"/>
      <c r="C120" s="263"/>
    </row>
    <row r="121" spans="1:11" x14ac:dyDescent="0.2">
      <c r="A121" s="7" t="s">
        <v>72</v>
      </c>
      <c r="B121" s="263"/>
      <c r="C121" s="263"/>
    </row>
    <row r="122" spans="1:11" x14ac:dyDescent="0.2">
      <c r="A122" s="7" t="s">
        <v>73</v>
      </c>
      <c r="B122" s="263"/>
      <c r="C122" s="263"/>
    </row>
    <row r="124" spans="1:11" s="56" customFormat="1" ht="15.75" x14ac:dyDescent="0.25">
      <c r="A124" s="192" t="s">
        <v>157</v>
      </c>
      <c r="B124" s="193"/>
      <c r="C124" s="193"/>
      <c r="D124" s="193"/>
      <c r="E124" s="193"/>
      <c r="F124" s="193"/>
      <c r="G124" s="273"/>
      <c r="H124" s="273"/>
      <c r="I124" s="273"/>
      <c r="J124" s="273"/>
      <c r="K124" s="194"/>
    </row>
    <row r="125" spans="1:11" s="56" customFormat="1" ht="15.75" x14ac:dyDescent="0.25">
      <c r="A125" s="195" t="s">
        <v>270</v>
      </c>
      <c r="B125" s="196"/>
      <c r="C125" s="196"/>
      <c r="D125" s="196"/>
      <c r="E125" s="196"/>
      <c r="F125" s="196"/>
      <c r="G125" s="273"/>
      <c r="H125" s="273"/>
      <c r="I125" s="273"/>
      <c r="J125" s="273"/>
      <c r="K125" s="194"/>
    </row>
    <row r="126" spans="1:11" s="56" customFormat="1" ht="16.5" thickBot="1" x14ac:dyDescent="0.3">
      <c r="A126" s="197"/>
      <c r="B126" s="197"/>
      <c r="C126" s="197"/>
      <c r="D126" s="197"/>
      <c r="E126" s="197"/>
      <c r="F126" s="197"/>
      <c r="G126" s="274"/>
      <c r="H126" s="274"/>
      <c r="I126" s="274"/>
      <c r="J126" s="274"/>
      <c r="K126" s="194"/>
    </row>
    <row r="127" spans="1:11" s="56" customFormat="1" ht="27" customHeight="1" thickBot="1" x14ac:dyDescent="0.25">
      <c r="A127" s="254" t="s">
        <v>158</v>
      </c>
      <c r="B127" s="254" t="s">
        <v>159</v>
      </c>
      <c r="C127" s="252" t="s">
        <v>160</v>
      </c>
      <c r="D127" s="259"/>
      <c r="E127" s="259"/>
      <c r="F127" s="259"/>
      <c r="G127" s="259"/>
      <c r="H127" s="259"/>
      <c r="I127" s="259"/>
      <c r="J127" s="259"/>
      <c r="K127" s="253"/>
    </row>
    <row r="128" spans="1:11" s="56" customFormat="1" ht="45.75" customHeight="1" thickBot="1" x14ac:dyDescent="0.25">
      <c r="A128" s="255"/>
      <c r="B128" s="255"/>
      <c r="C128" s="252" t="s">
        <v>161</v>
      </c>
      <c r="D128" s="253"/>
      <c r="E128" s="254" t="s">
        <v>162</v>
      </c>
      <c r="F128" s="252" t="s">
        <v>156</v>
      </c>
      <c r="G128" s="259"/>
      <c r="H128" s="259"/>
      <c r="I128" s="259"/>
      <c r="J128" s="259"/>
      <c r="K128" s="253"/>
    </row>
    <row r="129" spans="1:11" s="56" customFormat="1" ht="13.5" customHeight="1" thickBot="1" x14ac:dyDescent="0.25">
      <c r="A129" s="255"/>
      <c r="B129" s="255"/>
      <c r="C129" s="254" t="s">
        <v>163</v>
      </c>
      <c r="D129" s="254" t="s">
        <v>164</v>
      </c>
      <c r="E129" s="255"/>
      <c r="F129" s="257" t="s">
        <v>449</v>
      </c>
      <c r="G129" s="257" t="s">
        <v>165</v>
      </c>
      <c r="H129" s="258"/>
      <c r="I129" s="257" t="s">
        <v>166</v>
      </c>
      <c r="J129" s="257" t="s">
        <v>167</v>
      </c>
      <c r="K129" s="258"/>
    </row>
    <row r="130" spans="1:11" s="56" customFormat="1" ht="13.5" customHeight="1" thickBot="1" x14ac:dyDescent="0.25">
      <c r="A130" s="255"/>
      <c r="B130" s="255"/>
      <c r="C130" s="255"/>
      <c r="D130" s="255"/>
      <c r="E130" s="255"/>
      <c r="F130" s="258"/>
      <c r="G130" s="258"/>
      <c r="H130" s="258"/>
      <c r="I130" s="258"/>
      <c r="J130" s="258"/>
      <c r="K130" s="258"/>
    </row>
    <row r="131" spans="1:11" s="56" customFormat="1" ht="366.75" customHeight="1" thickBot="1" x14ac:dyDescent="0.25">
      <c r="A131" s="256"/>
      <c r="B131" s="256"/>
      <c r="C131" s="256"/>
      <c r="D131" s="256"/>
      <c r="E131" s="256"/>
      <c r="F131" s="258"/>
      <c r="G131" s="231" t="s">
        <v>168</v>
      </c>
      <c r="H131" s="231" t="s">
        <v>450</v>
      </c>
      <c r="I131" s="258"/>
      <c r="J131" s="231" t="s">
        <v>169</v>
      </c>
      <c r="K131" s="231" t="s">
        <v>170</v>
      </c>
    </row>
    <row r="132" spans="1:11" s="56" customFormat="1" ht="19.5" thickBot="1" x14ac:dyDescent="0.25">
      <c r="A132" s="198">
        <v>1</v>
      </c>
      <c r="B132" s="198">
        <v>2</v>
      </c>
      <c r="C132" s="198">
        <v>3</v>
      </c>
      <c r="D132" s="198">
        <v>4</v>
      </c>
      <c r="E132" s="198">
        <v>5</v>
      </c>
      <c r="F132" s="232">
        <v>6</v>
      </c>
      <c r="G132" s="232">
        <v>7</v>
      </c>
      <c r="H132" s="232">
        <v>8</v>
      </c>
      <c r="I132" s="232">
        <v>9</v>
      </c>
      <c r="J132" s="232">
        <v>10</v>
      </c>
      <c r="K132" s="232">
        <v>11</v>
      </c>
    </row>
    <row r="133" spans="1:11" s="56" customFormat="1" ht="19.5" thickBot="1" x14ac:dyDescent="0.25">
      <c r="A133" s="199" t="s">
        <v>171</v>
      </c>
      <c r="B133" s="200">
        <v>100</v>
      </c>
      <c r="C133" s="200" t="s">
        <v>172</v>
      </c>
      <c r="D133" s="200" t="s">
        <v>172</v>
      </c>
      <c r="E133" s="201">
        <f>E134+E135+E136+E137+E138+E139++E140</f>
        <v>15140126.609999999</v>
      </c>
      <c r="F133" s="233">
        <v>11976435.039999999</v>
      </c>
      <c r="G133" s="233">
        <v>262676</v>
      </c>
      <c r="H133" s="233">
        <v>76886.100000000006</v>
      </c>
      <c r="I133" s="233"/>
      <c r="J133" s="233">
        <v>2824129.47</v>
      </c>
      <c r="K133" s="233"/>
    </row>
    <row r="134" spans="1:11" s="56" customFormat="1" ht="19.5" thickBot="1" x14ac:dyDescent="0.35">
      <c r="A134" s="202" t="s">
        <v>173</v>
      </c>
      <c r="B134" s="203">
        <v>110</v>
      </c>
      <c r="C134" s="204" t="s">
        <v>172</v>
      </c>
      <c r="D134" s="203">
        <v>120</v>
      </c>
      <c r="E134" s="205">
        <f t="shared" ref="E134:E149" si="0">SUM(F134:J134)</f>
        <v>5000</v>
      </c>
      <c r="F134" s="237" t="s">
        <v>172</v>
      </c>
      <c r="G134" s="236">
        <v>0</v>
      </c>
      <c r="H134" s="236">
        <v>0</v>
      </c>
      <c r="I134" s="237" t="s">
        <v>172</v>
      </c>
      <c r="J134" s="236">
        <v>5000</v>
      </c>
      <c r="K134" s="237" t="s">
        <v>172</v>
      </c>
    </row>
    <row r="135" spans="1:11" s="56" customFormat="1" ht="19.5" thickBot="1" x14ac:dyDescent="0.35">
      <c r="A135" s="206" t="s">
        <v>174</v>
      </c>
      <c r="B135" s="203">
        <v>120</v>
      </c>
      <c r="C135" s="203" t="s">
        <v>172</v>
      </c>
      <c r="D135" s="203" t="s">
        <v>175</v>
      </c>
      <c r="E135" s="205">
        <f t="shared" si="0"/>
        <v>14795564.51</v>
      </c>
      <c r="F135" s="248">
        <v>11976435.039999999</v>
      </c>
      <c r="G135" s="236">
        <v>0</v>
      </c>
      <c r="H135" s="236">
        <v>0</v>
      </c>
      <c r="I135" s="237" t="s">
        <v>172</v>
      </c>
      <c r="J135" s="236">
        <v>2819129.47</v>
      </c>
      <c r="K135" s="237" t="s">
        <v>172</v>
      </c>
    </row>
    <row r="136" spans="1:11" s="56" customFormat="1" ht="38.25" thickBot="1" x14ac:dyDescent="0.35">
      <c r="A136" s="207" t="s">
        <v>176</v>
      </c>
      <c r="B136" s="208">
        <v>130</v>
      </c>
      <c r="C136" s="208" t="s">
        <v>172</v>
      </c>
      <c r="D136" s="208">
        <v>140</v>
      </c>
      <c r="E136" s="205">
        <f t="shared" si="0"/>
        <v>0</v>
      </c>
      <c r="F136" s="237" t="s">
        <v>172</v>
      </c>
      <c r="G136" s="236">
        <v>0</v>
      </c>
      <c r="H136" s="236">
        <v>0</v>
      </c>
      <c r="I136" s="237" t="s">
        <v>172</v>
      </c>
      <c r="J136" s="236">
        <v>0</v>
      </c>
      <c r="K136" s="237" t="s">
        <v>172</v>
      </c>
    </row>
    <row r="137" spans="1:11" s="56" customFormat="1" ht="57" thickBot="1" x14ac:dyDescent="0.35">
      <c r="A137" s="207" t="s">
        <v>177</v>
      </c>
      <c r="B137" s="208">
        <v>140</v>
      </c>
      <c r="C137" s="208" t="s">
        <v>172</v>
      </c>
      <c r="D137" s="208" t="s">
        <v>178</v>
      </c>
      <c r="E137" s="205">
        <f t="shared" si="0"/>
        <v>0</v>
      </c>
      <c r="F137" s="237" t="s">
        <v>172</v>
      </c>
      <c r="G137" s="236">
        <v>0</v>
      </c>
      <c r="H137" s="236">
        <v>0</v>
      </c>
      <c r="I137" s="237" t="s">
        <v>172</v>
      </c>
      <c r="J137" s="236">
        <v>0</v>
      </c>
      <c r="K137" s="237" t="s">
        <v>172</v>
      </c>
    </row>
    <row r="138" spans="1:11" s="56" customFormat="1" ht="19.5" thickBot="1" x14ac:dyDescent="0.25">
      <c r="A138" s="202" t="s">
        <v>179</v>
      </c>
      <c r="B138" s="204">
        <v>150</v>
      </c>
      <c r="C138" s="204" t="s">
        <v>172</v>
      </c>
      <c r="D138" s="204">
        <v>180</v>
      </c>
      <c r="E138" s="205">
        <f>SUM(F138:J138)</f>
        <v>339562.1</v>
      </c>
      <c r="F138" s="235" t="s">
        <v>172</v>
      </c>
      <c r="G138" s="236">
        <v>262676</v>
      </c>
      <c r="H138" s="236">
        <v>76886.100000000006</v>
      </c>
      <c r="I138" s="239"/>
      <c r="J138" s="235" t="s">
        <v>172</v>
      </c>
      <c r="K138" s="235" t="s">
        <v>172</v>
      </c>
    </row>
    <row r="139" spans="1:11" s="56" customFormat="1" ht="19.5" thickBot="1" x14ac:dyDescent="0.35">
      <c r="A139" s="206" t="s">
        <v>180</v>
      </c>
      <c r="B139" s="203">
        <v>160</v>
      </c>
      <c r="C139" s="203" t="s">
        <v>172</v>
      </c>
      <c r="D139" s="203">
        <v>180</v>
      </c>
      <c r="E139" s="205">
        <f t="shared" si="0"/>
        <v>0</v>
      </c>
      <c r="F139" s="237" t="s">
        <v>172</v>
      </c>
      <c r="G139" s="236">
        <v>0</v>
      </c>
      <c r="H139" s="236">
        <v>0</v>
      </c>
      <c r="I139" s="237" t="s">
        <v>172</v>
      </c>
      <c r="J139" s="236">
        <v>0</v>
      </c>
      <c r="K139" s="237" t="s">
        <v>172</v>
      </c>
    </row>
    <row r="140" spans="1:11" s="56" customFormat="1" ht="19.5" thickBot="1" x14ac:dyDescent="0.35">
      <c r="A140" s="206" t="s">
        <v>451</v>
      </c>
      <c r="B140" s="203">
        <v>170</v>
      </c>
      <c r="C140" s="203" t="s">
        <v>172</v>
      </c>
      <c r="D140" s="203" t="s">
        <v>172</v>
      </c>
      <c r="E140" s="205">
        <f t="shared" si="0"/>
        <v>0</v>
      </c>
      <c r="F140" s="237" t="s">
        <v>172</v>
      </c>
      <c r="G140" s="236"/>
      <c r="H140" s="236"/>
      <c r="I140" s="237" t="s">
        <v>172</v>
      </c>
      <c r="J140" s="236"/>
      <c r="K140" s="237" t="s">
        <v>172</v>
      </c>
    </row>
    <row r="141" spans="1:11" s="56" customFormat="1" ht="19.5" thickBot="1" x14ac:dyDescent="0.35">
      <c r="A141" s="206" t="s">
        <v>193</v>
      </c>
      <c r="B141" s="203" t="s">
        <v>172</v>
      </c>
      <c r="C141" s="203" t="s">
        <v>172</v>
      </c>
      <c r="D141" s="203" t="s">
        <v>172</v>
      </c>
      <c r="E141" s="205">
        <f t="shared" si="0"/>
        <v>0</v>
      </c>
      <c r="F141" s="237" t="s">
        <v>172</v>
      </c>
      <c r="G141" s="236"/>
      <c r="H141" s="236"/>
      <c r="I141" s="237" t="s">
        <v>172</v>
      </c>
      <c r="J141" s="236"/>
      <c r="K141" s="237" t="s">
        <v>172</v>
      </c>
    </row>
    <row r="142" spans="1:11" s="56" customFormat="1" ht="19.5" thickBot="1" x14ac:dyDescent="0.35">
      <c r="A142" s="206" t="s">
        <v>452</v>
      </c>
      <c r="B142" s="203">
        <v>171</v>
      </c>
      <c r="C142" s="203" t="s">
        <v>172</v>
      </c>
      <c r="D142" s="203">
        <v>400</v>
      </c>
      <c r="E142" s="205">
        <f t="shared" si="0"/>
        <v>0</v>
      </c>
      <c r="F142" s="237" t="s">
        <v>172</v>
      </c>
      <c r="G142" s="236">
        <v>0</v>
      </c>
      <c r="H142" s="236">
        <v>0</v>
      </c>
      <c r="I142" s="237" t="s">
        <v>172</v>
      </c>
      <c r="J142" s="236">
        <v>0</v>
      </c>
      <c r="K142" s="237" t="s">
        <v>172</v>
      </c>
    </row>
    <row r="143" spans="1:11" s="56" customFormat="1" ht="19.5" thickBot="1" x14ac:dyDescent="0.35">
      <c r="A143" s="206" t="s">
        <v>207</v>
      </c>
      <c r="B143" s="203" t="s">
        <v>172</v>
      </c>
      <c r="C143" s="203" t="s">
        <v>172</v>
      </c>
      <c r="D143" s="203" t="s">
        <v>172</v>
      </c>
      <c r="E143" s="205">
        <f t="shared" si="0"/>
        <v>0</v>
      </c>
      <c r="F143" s="237" t="s">
        <v>172</v>
      </c>
      <c r="G143" s="236"/>
      <c r="H143" s="236"/>
      <c r="I143" s="237" t="s">
        <v>172</v>
      </c>
      <c r="J143" s="236"/>
      <c r="K143" s="237" t="s">
        <v>172</v>
      </c>
    </row>
    <row r="144" spans="1:11" s="56" customFormat="1" ht="19.5" thickBot="1" x14ac:dyDescent="0.35">
      <c r="A144" s="206" t="s">
        <v>453</v>
      </c>
      <c r="B144" s="203">
        <v>171.1</v>
      </c>
      <c r="C144" s="203" t="s">
        <v>172</v>
      </c>
      <c r="D144" s="203">
        <v>410</v>
      </c>
      <c r="E144" s="205">
        <f t="shared" si="0"/>
        <v>0</v>
      </c>
      <c r="F144" s="237" t="s">
        <v>172</v>
      </c>
      <c r="G144" s="236">
        <v>0</v>
      </c>
      <c r="H144" s="236">
        <v>0</v>
      </c>
      <c r="I144" s="237" t="s">
        <v>172</v>
      </c>
      <c r="J144" s="236">
        <v>0</v>
      </c>
      <c r="K144" s="237" t="s">
        <v>172</v>
      </c>
    </row>
    <row r="145" spans="1:11" s="56" customFormat="1" ht="19.5" thickBot="1" x14ac:dyDescent="0.35">
      <c r="A145" s="206" t="s">
        <v>454</v>
      </c>
      <c r="B145" s="203">
        <v>171.2</v>
      </c>
      <c r="C145" s="203" t="s">
        <v>172</v>
      </c>
      <c r="D145" s="203">
        <v>420</v>
      </c>
      <c r="E145" s="205">
        <f t="shared" si="0"/>
        <v>0</v>
      </c>
      <c r="F145" s="237" t="s">
        <v>172</v>
      </c>
      <c r="G145" s="236">
        <v>0</v>
      </c>
      <c r="H145" s="236">
        <v>0</v>
      </c>
      <c r="I145" s="237" t="s">
        <v>172</v>
      </c>
      <c r="J145" s="236">
        <v>0</v>
      </c>
      <c r="K145" s="237" t="s">
        <v>172</v>
      </c>
    </row>
    <row r="146" spans="1:11" s="56" customFormat="1" ht="19.5" thickBot="1" x14ac:dyDescent="0.35">
      <c r="A146" s="206" t="s">
        <v>455</v>
      </c>
      <c r="B146" s="203">
        <v>171.3</v>
      </c>
      <c r="C146" s="203" t="s">
        <v>172</v>
      </c>
      <c r="D146" s="203">
        <v>430</v>
      </c>
      <c r="E146" s="205">
        <f t="shared" si="0"/>
        <v>0</v>
      </c>
      <c r="F146" s="237" t="s">
        <v>172</v>
      </c>
      <c r="G146" s="236">
        <v>0</v>
      </c>
      <c r="H146" s="236">
        <v>0</v>
      </c>
      <c r="I146" s="237" t="s">
        <v>172</v>
      </c>
      <c r="J146" s="236">
        <v>0</v>
      </c>
      <c r="K146" s="237" t="s">
        <v>172</v>
      </c>
    </row>
    <row r="147" spans="1:11" s="56" customFormat="1" ht="19.5" thickBot="1" x14ac:dyDescent="0.35">
      <c r="A147" s="206" t="s">
        <v>456</v>
      </c>
      <c r="B147" s="203">
        <v>171.4</v>
      </c>
      <c r="C147" s="203" t="s">
        <v>172</v>
      </c>
      <c r="D147" s="203">
        <v>440</v>
      </c>
      <c r="E147" s="205">
        <f t="shared" si="0"/>
        <v>0</v>
      </c>
      <c r="F147" s="237" t="s">
        <v>172</v>
      </c>
      <c r="G147" s="236">
        <v>0</v>
      </c>
      <c r="H147" s="236">
        <v>0</v>
      </c>
      <c r="I147" s="237" t="s">
        <v>172</v>
      </c>
      <c r="J147" s="236">
        <v>0</v>
      </c>
      <c r="K147" s="237" t="s">
        <v>172</v>
      </c>
    </row>
    <row r="148" spans="1:11" s="56" customFormat="1" ht="19.5" thickBot="1" x14ac:dyDescent="0.35">
      <c r="A148" s="206" t="s">
        <v>457</v>
      </c>
      <c r="B148" s="203">
        <v>172</v>
      </c>
      <c r="C148" s="203" t="s">
        <v>172</v>
      </c>
      <c r="D148" s="203">
        <v>600</v>
      </c>
      <c r="E148" s="205">
        <f t="shared" si="0"/>
        <v>0</v>
      </c>
      <c r="F148" s="237" t="s">
        <v>172</v>
      </c>
      <c r="G148" s="236">
        <v>0</v>
      </c>
      <c r="H148" s="236">
        <v>0</v>
      </c>
      <c r="I148" s="237" t="s">
        <v>172</v>
      </c>
      <c r="J148" s="236">
        <v>0</v>
      </c>
      <c r="K148" s="237" t="s">
        <v>172</v>
      </c>
    </row>
    <row r="149" spans="1:11" s="56" customFormat="1" ht="19.5" thickBot="1" x14ac:dyDescent="0.35">
      <c r="A149" s="206" t="s">
        <v>181</v>
      </c>
      <c r="B149" s="203">
        <v>180</v>
      </c>
      <c r="C149" s="203" t="s">
        <v>172</v>
      </c>
      <c r="D149" s="203">
        <v>170</v>
      </c>
      <c r="E149" s="205">
        <f t="shared" si="0"/>
        <v>0</v>
      </c>
      <c r="F149" s="237" t="s">
        <v>172</v>
      </c>
      <c r="G149" s="236">
        <v>0</v>
      </c>
      <c r="H149" s="236">
        <v>0</v>
      </c>
      <c r="I149" s="237" t="s">
        <v>172</v>
      </c>
      <c r="J149" s="236">
        <v>0</v>
      </c>
      <c r="K149" s="237" t="s">
        <v>172</v>
      </c>
    </row>
    <row r="150" spans="1:11" s="56" customFormat="1" ht="19.5" thickBot="1" x14ac:dyDescent="0.35">
      <c r="A150" s="209" t="s">
        <v>182</v>
      </c>
      <c r="B150" s="210">
        <v>200</v>
      </c>
      <c r="C150" s="210" t="s">
        <v>172</v>
      </c>
      <c r="D150" s="210" t="s">
        <v>172</v>
      </c>
      <c r="E150" s="201">
        <f>SUM(F150:J150)</f>
        <v>15298870.98</v>
      </c>
      <c r="F150" s="233">
        <v>12123822.98</v>
      </c>
      <c r="G150" s="233">
        <v>262676</v>
      </c>
      <c r="H150" s="233">
        <v>76886.100000000006</v>
      </c>
      <c r="I150" s="233"/>
      <c r="J150" s="233">
        <v>2835485.9</v>
      </c>
      <c r="K150" s="233"/>
    </row>
    <row r="151" spans="1:11" s="56" customFormat="1" ht="19.5" thickBot="1" x14ac:dyDescent="0.35">
      <c r="A151" s="206" t="s">
        <v>183</v>
      </c>
      <c r="B151" s="203">
        <v>210</v>
      </c>
      <c r="C151" s="203">
        <v>100</v>
      </c>
      <c r="D151" s="203" t="s">
        <v>172</v>
      </c>
      <c r="E151" s="205">
        <f t="shared" ref="E151:E160" si="1">SUM(F151:J151)</f>
        <v>11066858.33</v>
      </c>
      <c r="F151" s="236">
        <v>9675595.3900000006</v>
      </c>
      <c r="G151" s="236">
        <v>185225.34</v>
      </c>
      <c r="H151" s="236">
        <v>26756.1</v>
      </c>
      <c r="I151" s="239"/>
      <c r="J151" s="236">
        <v>1179281.5</v>
      </c>
      <c r="K151" s="240"/>
    </row>
    <row r="152" spans="1:11" s="56" customFormat="1" ht="38.25" thickBot="1" x14ac:dyDescent="0.35">
      <c r="A152" s="207" t="s">
        <v>184</v>
      </c>
      <c r="B152" s="208">
        <v>211</v>
      </c>
      <c r="C152" s="208" t="s">
        <v>185</v>
      </c>
      <c r="D152" s="208" t="s">
        <v>172</v>
      </c>
      <c r="E152" s="205">
        <f t="shared" si="1"/>
        <v>10955646.029999999</v>
      </c>
      <c r="F152" s="236">
        <v>9586227.0700000003</v>
      </c>
      <c r="G152" s="236">
        <v>185225.34</v>
      </c>
      <c r="H152" s="236">
        <v>4912.12</v>
      </c>
      <c r="I152" s="239"/>
      <c r="J152" s="236">
        <v>1179281.5</v>
      </c>
      <c r="K152" s="240"/>
    </row>
    <row r="153" spans="1:11" s="56" customFormat="1" ht="19.5" thickBot="1" x14ac:dyDescent="0.35">
      <c r="A153" s="206" t="s">
        <v>156</v>
      </c>
      <c r="B153" s="203" t="s">
        <v>172</v>
      </c>
      <c r="C153" s="203" t="s">
        <v>172</v>
      </c>
      <c r="D153" s="203" t="s">
        <v>172</v>
      </c>
      <c r="E153" s="212">
        <f t="shared" si="1"/>
        <v>0</v>
      </c>
      <c r="F153" s="234" t="s">
        <v>172</v>
      </c>
      <c r="G153" s="234" t="s">
        <v>172</v>
      </c>
      <c r="H153" s="234" t="s">
        <v>172</v>
      </c>
      <c r="I153" s="234" t="s">
        <v>172</v>
      </c>
      <c r="J153" s="234" t="s">
        <v>172</v>
      </c>
      <c r="K153" s="234" t="s">
        <v>172</v>
      </c>
    </row>
    <row r="154" spans="1:11" s="56" customFormat="1" ht="19.5" thickBot="1" x14ac:dyDescent="0.35">
      <c r="A154" s="206" t="s">
        <v>186</v>
      </c>
      <c r="B154" s="203">
        <v>212</v>
      </c>
      <c r="C154" s="203">
        <v>111</v>
      </c>
      <c r="D154" s="203">
        <v>211</v>
      </c>
      <c r="E154" s="205">
        <f t="shared" si="1"/>
        <v>8673442.5299999993</v>
      </c>
      <c r="F154" s="236">
        <v>7647347.1600000001</v>
      </c>
      <c r="G154" s="236">
        <v>142262.17000000001</v>
      </c>
      <c r="H154" s="236">
        <v>0</v>
      </c>
      <c r="I154" s="239"/>
      <c r="J154" s="236">
        <v>883833.2</v>
      </c>
      <c r="K154" s="240"/>
    </row>
    <row r="155" spans="1:11" s="56" customFormat="1" ht="19.5" thickBot="1" x14ac:dyDescent="0.35">
      <c r="A155" s="206" t="s">
        <v>187</v>
      </c>
      <c r="B155" s="203">
        <v>213</v>
      </c>
      <c r="C155" s="203">
        <v>119</v>
      </c>
      <c r="D155" s="203">
        <v>213</v>
      </c>
      <c r="E155" s="205">
        <f t="shared" si="1"/>
        <v>2282203.5</v>
      </c>
      <c r="F155" s="236">
        <v>1938879.91</v>
      </c>
      <c r="G155" s="236">
        <v>42963.17</v>
      </c>
      <c r="H155" s="236">
        <v>4912.12</v>
      </c>
      <c r="I155" s="239"/>
      <c r="J155" s="236">
        <v>295448.3</v>
      </c>
      <c r="K155" s="240"/>
    </row>
    <row r="156" spans="1:11" s="56" customFormat="1" ht="19.5" thickBot="1" x14ac:dyDescent="0.35">
      <c r="A156" s="213" t="s">
        <v>188</v>
      </c>
      <c r="B156" s="208">
        <v>214</v>
      </c>
      <c r="C156" s="203">
        <v>112</v>
      </c>
      <c r="D156" s="203">
        <v>212</v>
      </c>
      <c r="E156" s="205">
        <f t="shared" si="1"/>
        <v>111212.3</v>
      </c>
      <c r="F156" s="236">
        <v>89368.320000000007</v>
      </c>
      <c r="G156" s="236">
        <v>0</v>
      </c>
      <c r="H156" s="236">
        <v>21843.98</v>
      </c>
      <c r="I156" s="239"/>
      <c r="J156" s="236">
        <v>0</v>
      </c>
      <c r="K156" s="240"/>
    </row>
    <row r="157" spans="1:11" s="56" customFormat="1" ht="19.5" thickBot="1" x14ac:dyDescent="0.35">
      <c r="A157" s="213" t="s">
        <v>189</v>
      </c>
      <c r="B157" s="208">
        <v>215</v>
      </c>
      <c r="C157" s="203">
        <v>112</v>
      </c>
      <c r="D157" s="203">
        <v>222</v>
      </c>
      <c r="E157" s="205">
        <f t="shared" si="1"/>
        <v>0</v>
      </c>
      <c r="F157" s="236">
        <v>0</v>
      </c>
      <c r="G157" s="236">
        <v>0</v>
      </c>
      <c r="H157" s="236">
        <v>0</v>
      </c>
      <c r="I157" s="239"/>
      <c r="J157" s="236">
        <v>0</v>
      </c>
      <c r="K157" s="240"/>
    </row>
    <row r="158" spans="1:11" s="56" customFormat="1" ht="19.5" thickBot="1" x14ac:dyDescent="0.35">
      <c r="A158" s="213" t="s">
        <v>190</v>
      </c>
      <c r="B158" s="203">
        <v>216</v>
      </c>
      <c r="C158" s="208">
        <v>112</v>
      </c>
      <c r="D158" s="203">
        <v>262</v>
      </c>
      <c r="E158" s="205">
        <f t="shared" si="1"/>
        <v>0</v>
      </c>
      <c r="F158" s="236">
        <v>0</v>
      </c>
      <c r="G158" s="236">
        <v>0</v>
      </c>
      <c r="H158" s="236">
        <v>0</v>
      </c>
      <c r="I158" s="239"/>
      <c r="J158" s="236">
        <v>0</v>
      </c>
      <c r="K158" s="240"/>
    </row>
    <row r="159" spans="1:11" s="56" customFormat="1" ht="19.5" thickBot="1" x14ac:dyDescent="0.25">
      <c r="A159" s="213" t="s">
        <v>191</v>
      </c>
      <c r="B159" s="208">
        <v>217</v>
      </c>
      <c r="C159" s="208">
        <v>112</v>
      </c>
      <c r="D159" s="208">
        <v>290</v>
      </c>
      <c r="E159" s="205">
        <f t="shared" si="1"/>
        <v>0</v>
      </c>
      <c r="F159" s="236">
        <v>0</v>
      </c>
      <c r="G159" s="236">
        <v>0</v>
      </c>
      <c r="H159" s="236">
        <v>0</v>
      </c>
      <c r="I159" s="239"/>
      <c r="J159" s="236">
        <v>0</v>
      </c>
      <c r="K159" s="240"/>
    </row>
    <row r="160" spans="1:11" s="56" customFormat="1" ht="19.5" thickBot="1" x14ac:dyDescent="0.35">
      <c r="A160" s="206" t="s">
        <v>192</v>
      </c>
      <c r="B160" s="203">
        <v>220</v>
      </c>
      <c r="C160" s="203">
        <v>300</v>
      </c>
      <c r="D160" s="203" t="s">
        <v>172</v>
      </c>
      <c r="E160" s="205">
        <f t="shared" si="1"/>
        <v>40858.17</v>
      </c>
      <c r="F160" s="236">
        <v>40858.17</v>
      </c>
      <c r="G160" s="236">
        <v>0</v>
      </c>
      <c r="H160" s="236">
        <v>0</v>
      </c>
      <c r="I160" s="239"/>
      <c r="J160" s="236">
        <v>0</v>
      </c>
      <c r="K160" s="240"/>
    </row>
    <row r="161" spans="1:11" s="56" customFormat="1" ht="19.5" thickBot="1" x14ac:dyDescent="0.35">
      <c r="A161" s="206" t="s">
        <v>193</v>
      </c>
      <c r="B161" s="203" t="s">
        <v>172</v>
      </c>
      <c r="C161" s="203" t="s">
        <v>172</v>
      </c>
      <c r="D161" s="203" t="s">
        <v>172</v>
      </c>
      <c r="E161" s="212" t="s">
        <v>172</v>
      </c>
      <c r="F161" s="234" t="s">
        <v>172</v>
      </c>
      <c r="G161" s="241"/>
      <c r="H161" s="241"/>
      <c r="I161" s="234" t="s">
        <v>172</v>
      </c>
      <c r="J161" s="234" t="s">
        <v>172</v>
      </c>
      <c r="K161" s="234" t="s">
        <v>172</v>
      </c>
    </row>
    <row r="162" spans="1:11" s="56" customFormat="1" ht="19.5" thickBot="1" x14ac:dyDescent="0.35">
      <c r="A162" s="213" t="s">
        <v>190</v>
      </c>
      <c r="B162" s="203">
        <v>221</v>
      </c>
      <c r="C162" s="208">
        <v>300</v>
      </c>
      <c r="D162" s="203">
        <v>262</v>
      </c>
      <c r="E162" s="205">
        <f t="shared" ref="E162:E163" si="2">SUM(F162:J162)</f>
        <v>40858.17</v>
      </c>
      <c r="F162" s="236">
        <v>40858.17</v>
      </c>
      <c r="G162" s="236">
        <v>0</v>
      </c>
      <c r="H162" s="236">
        <v>0</v>
      </c>
      <c r="I162" s="239"/>
      <c r="J162" s="236">
        <v>0</v>
      </c>
      <c r="K162" s="240"/>
    </row>
    <row r="163" spans="1:11" s="56" customFormat="1" ht="19.5" thickBot="1" x14ac:dyDescent="0.35">
      <c r="A163" s="206" t="s">
        <v>191</v>
      </c>
      <c r="B163" s="203">
        <v>222</v>
      </c>
      <c r="C163" s="203">
        <v>300</v>
      </c>
      <c r="D163" s="203">
        <v>290</v>
      </c>
      <c r="E163" s="205">
        <f t="shared" si="2"/>
        <v>0</v>
      </c>
      <c r="F163" s="236">
        <v>0</v>
      </c>
      <c r="G163" s="236">
        <v>0</v>
      </c>
      <c r="H163" s="236">
        <v>0</v>
      </c>
      <c r="I163" s="239"/>
      <c r="J163" s="236">
        <v>0</v>
      </c>
      <c r="K163" s="240"/>
    </row>
    <row r="164" spans="1:11" s="56" customFormat="1" ht="19.5" thickBot="1" x14ac:dyDescent="0.35">
      <c r="A164" s="215"/>
      <c r="B164" s="215"/>
      <c r="C164" s="215"/>
      <c r="D164" s="215"/>
      <c r="E164" s="216"/>
      <c r="F164" s="243"/>
      <c r="G164" s="243"/>
      <c r="H164" s="243"/>
      <c r="I164" s="243"/>
      <c r="J164" s="243"/>
      <c r="K164" s="243"/>
    </row>
    <row r="165" spans="1:11" s="56" customFormat="1" ht="19.5" thickBot="1" x14ac:dyDescent="0.35">
      <c r="A165" s="206" t="s">
        <v>194</v>
      </c>
      <c r="B165" s="203">
        <v>230</v>
      </c>
      <c r="C165" s="203">
        <v>850</v>
      </c>
      <c r="D165" s="203">
        <v>290</v>
      </c>
      <c r="E165" s="205">
        <f t="shared" ref="E165:E168" si="3">SUM(F165:J165)</f>
        <v>124560</v>
      </c>
      <c r="F165" s="236">
        <v>124560</v>
      </c>
      <c r="G165" s="236">
        <v>0</v>
      </c>
      <c r="H165" s="236">
        <v>0</v>
      </c>
      <c r="I165" s="239"/>
      <c r="J165" s="236">
        <v>0</v>
      </c>
      <c r="K165" s="240"/>
    </row>
    <row r="166" spans="1:11" s="56" customFormat="1" ht="19.5" thickBot="1" x14ac:dyDescent="0.35">
      <c r="A166" s="206" t="s">
        <v>195</v>
      </c>
      <c r="B166" s="203">
        <v>240</v>
      </c>
      <c r="C166" s="203" t="s">
        <v>196</v>
      </c>
      <c r="D166" s="203">
        <v>241</v>
      </c>
      <c r="E166" s="205">
        <f t="shared" si="3"/>
        <v>0</v>
      </c>
      <c r="F166" s="236">
        <v>0</v>
      </c>
      <c r="G166" s="236">
        <v>0</v>
      </c>
      <c r="H166" s="236">
        <v>0</v>
      </c>
      <c r="I166" s="239"/>
      <c r="J166" s="236">
        <v>0</v>
      </c>
      <c r="K166" s="240"/>
    </row>
    <row r="167" spans="1:11" s="56" customFormat="1" ht="38.25" thickBot="1" x14ac:dyDescent="0.35">
      <c r="A167" s="207" t="s">
        <v>197</v>
      </c>
      <c r="B167" s="208">
        <v>250</v>
      </c>
      <c r="C167" s="211"/>
      <c r="D167" s="217"/>
      <c r="E167" s="218">
        <f t="shared" si="3"/>
        <v>0</v>
      </c>
      <c r="F167" s="244"/>
      <c r="G167" s="244"/>
      <c r="H167" s="244"/>
      <c r="I167" s="245"/>
      <c r="J167" s="245"/>
      <c r="K167" s="246"/>
    </row>
    <row r="168" spans="1:11" s="56" customFormat="1" ht="19.5" thickBot="1" x14ac:dyDescent="0.35">
      <c r="A168" s="206" t="s">
        <v>198</v>
      </c>
      <c r="B168" s="203">
        <v>260</v>
      </c>
      <c r="C168" s="203">
        <v>200</v>
      </c>
      <c r="D168" s="203" t="s">
        <v>172</v>
      </c>
      <c r="E168" s="205">
        <f t="shared" si="3"/>
        <v>4066594.48</v>
      </c>
      <c r="F168" s="236">
        <v>2282809.42</v>
      </c>
      <c r="G168" s="236">
        <v>77450.66</v>
      </c>
      <c r="H168" s="236">
        <v>50130</v>
      </c>
      <c r="I168" s="239"/>
      <c r="J168" s="236">
        <v>1656204.4</v>
      </c>
      <c r="K168" s="240"/>
    </row>
    <row r="169" spans="1:11" s="56" customFormat="1" ht="19.5" thickBot="1" x14ac:dyDescent="0.25">
      <c r="A169" s="202" t="s">
        <v>193</v>
      </c>
      <c r="B169" s="204" t="s">
        <v>172</v>
      </c>
      <c r="C169" s="204" t="s">
        <v>172</v>
      </c>
      <c r="D169" s="204" t="s">
        <v>172</v>
      </c>
      <c r="E169" s="219" t="s">
        <v>172</v>
      </c>
      <c r="F169" s="235" t="s">
        <v>172</v>
      </c>
      <c r="G169" s="247"/>
      <c r="H169" s="247"/>
      <c r="I169" s="235" t="s">
        <v>172</v>
      </c>
      <c r="J169" s="235" t="s">
        <v>172</v>
      </c>
      <c r="K169" s="235" t="s">
        <v>172</v>
      </c>
    </row>
    <row r="170" spans="1:11" s="56" customFormat="1" ht="19.5" thickBot="1" x14ac:dyDescent="0.35">
      <c r="A170" s="206" t="s">
        <v>199</v>
      </c>
      <c r="B170" s="203">
        <v>261</v>
      </c>
      <c r="C170" s="203">
        <v>200</v>
      </c>
      <c r="D170" s="203">
        <v>221</v>
      </c>
      <c r="E170" s="205">
        <f t="shared" ref="E170:E179" si="4">SUM(F170:J170)</f>
        <v>13125.09</v>
      </c>
      <c r="F170" s="236">
        <v>13125.09</v>
      </c>
      <c r="G170" s="236">
        <v>0</v>
      </c>
      <c r="H170" s="236">
        <v>0</v>
      </c>
      <c r="I170" s="239"/>
      <c r="J170" s="236">
        <v>0</v>
      </c>
      <c r="K170" s="240"/>
    </row>
    <row r="171" spans="1:11" s="56" customFormat="1" ht="19.5" thickBot="1" x14ac:dyDescent="0.35">
      <c r="A171" s="206" t="s">
        <v>189</v>
      </c>
      <c r="B171" s="203">
        <v>262</v>
      </c>
      <c r="C171" s="203">
        <v>200</v>
      </c>
      <c r="D171" s="203">
        <v>222</v>
      </c>
      <c r="E171" s="205">
        <f t="shared" si="4"/>
        <v>0</v>
      </c>
      <c r="F171" s="236">
        <v>0</v>
      </c>
      <c r="G171" s="236">
        <v>0</v>
      </c>
      <c r="H171" s="236">
        <v>0</v>
      </c>
      <c r="I171" s="239"/>
      <c r="J171" s="236">
        <v>0</v>
      </c>
      <c r="K171" s="240"/>
    </row>
    <row r="172" spans="1:11" s="56" customFormat="1" ht="19.5" thickBot="1" x14ac:dyDescent="0.35">
      <c r="A172" s="206" t="s">
        <v>200</v>
      </c>
      <c r="B172" s="203">
        <v>263</v>
      </c>
      <c r="C172" s="203">
        <v>200</v>
      </c>
      <c r="D172" s="214">
        <v>223</v>
      </c>
      <c r="E172" s="205">
        <f t="shared" si="4"/>
        <v>1234017.3</v>
      </c>
      <c r="F172" s="236">
        <v>1234017.3</v>
      </c>
      <c r="G172" s="236">
        <v>0</v>
      </c>
      <c r="H172" s="236">
        <v>0</v>
      </c>
      <c r="I172" s="239"/>
      <c r="J172" s="236">
        <v>0</v>
      </c>
      <c r="K172" s="240"/>
    </row>
    <row r="173" spans="1:11" s="56" customFormat="1" ht="19.5" thickBot="1" x14ac:dyDescent="0.35">
      <c r="A173" s="206" t="s">
        <v>201</v>
      </c>
      <c r="B173" s="203">
        <v>264</v>
      </c>
      <c r="C173" s="203">
        <v>200</v>
      </c>
      <c r="D173" s="203">
        <v>224</v>
      </c>
      <c r="E173" s="205">
        <f t="shared" si="4"/>
        <v>0</v>
      </c>
      <c r="F173" s="236">
        <v>0</v>
      </c>
      <c r="G173" s="236">
        <v>0</v>
      </c>
      <c r="H173" s="236">
        <v>0</v>
      </c>
      <c r="I173" s="239"/>
      <c r="J173" s="236">
        <v>0</v>
      </c>
      <c r="K173" s="240"/>
    </row>
    <row r="174" spans="1:11" s="56" customFormat="1" ht="19.5" thickBot="1" x14ac:dyDescent="0.35">
      <c r="A174" s="206" t="s">
        <v>202</v>
      </c>
      <c r="B174" s="203">
        <v>265</v>
      </c>
      <c r="C174" s="203">
        <v>200</v>
      </c>
      <c r="D174" s="203">
        <v>225</v>
      </c>
      <c r="E174" s="205">
        <f t="shared" si="4"/>
        <v>161306.68</v>
      </c>
      <c r="F174" s="236">
        <v>161306.68</v>
      </c>
      <c r="G174" s="236">
        <v>0</v>
      </c>
      <c r="H174" s="236">
        <v>0</v>
      </c>
      <c r="I174" s="239"/>
      <c r="J174" s="236">
        <v>0</v>
      </c>
      <c r="K174" s="240"/>
    </row>
    <row r="175" spans="1:11" s="56" customFormat="1" ht="19.5" thickBot="1" x14ac:dyDescent="0.35">
      <c r="A175" s="206" t="s">
        <v>203</v>
      </c>
      <c r="B175" s="203">
        <v>266</v>
      </c>
      <c r="C175" s="203">
        <v>200</v>
      </c>
      <c r="D175" s="203">
        <v>226</v>
      </c>
      <c r="E175" s="205">
        <f t="shared" si="4"/>
        <v>215178.45</v>
      </c>
      <c r="F175" s="236">
        <v>164548.45000000001</v>
      </c>
      <c r="G175" s="236">
        <v>0</v>
      </c>
      <c r="H175" s="236">
        <v>50130</v>
      </c>
      <c r="I175" s="239"/>
      <c r="J175" s="236">
        <v>500</v>
      </c>
      <c r="K175" s="240"/>
    </row>
    <row r="176" spans="1:11" s="56" customFormat="1" ht="19.5" thickBot="1" x14ac:dyDescent="0.35">
      <c r="A176" s="206" t="s">
        <v>191</v>
      </c>
      <c r="B176" s="203">
        <v>267</v>
      </c>
      <c r="C176" s="203">
        <v>200</v>
      </c>
      <c r="D176" s="203">
        <v>290</v>
      </c>
      <c r="E176" s="205">
        <f t="shared" si="4"/>
        <v>0</v>
      </c>
      <c r="F176" s="236">
        <v>0</v>
      </c>
      <c r="G176" s="236">
        <v>0</v>
      </c>
      <c r="H176" s="236">
        <v>0</v>
      </c>
      <c r="I176" s="239"/>
      <c r="J176" s="236">
        <v>0</v>
      </c>
      <c r="K176" s="240"/>
    </row>
    <row r="177" spans="1:11" s="56" customFormat="1" ht="19.5" thickBot="1" x14ac:dyDescent="0.35">
      <c r="A177" s="206" t="s">
        <v>204</v>
      </c>
      <c r="B177" s="203">
        <v>268</v>
      </c>
      <c r="C177" s="203">
        <v>200</v>
      </c>
      <c r="D177" s="203">
        <v>310</v>
      </c>
      <c r="E177" s="205">
        <f t="shared" si="4"/>
        <v>41108</v>
      </c>
      <c r="F177" s="236">
        <v>0</v>
      </c>
      <c r="G177" s="236">
        <v>25198</v>
      </c>
      <c r="H177" s="236">
        <v>0</v>
      </c>
      <c r="I177" s="239"/>
      <c r="J177" s="236">
        <v>15910</v>
      </c>
      <c r="K177" s="240"/>
    </row>
    <row r="178" spans="1:11" s="56" customFormat="1" ht="19.5" thickBot="1" x14ac:dyDescent="0.35">
      <c r="A178" s="206" t="s">
        <v>205</v>
      </c>
      <c r="B178" s="203">
        <v>269</v>
      </c>
      <c r="C178" s="203">
        <v>200</v>
      </c>
      <c r="D178" s="203">
        <v>340</v>
      </c>
      <c r="E178" s="205">
        <f>SUM(F178:J178)</f>
        <v>2401858.96</v>
      </c>
      <c r="F178" s="236">
        <v>709811.9</v>
      </c>
      <c r="G178" s="236">
        <v>52252.66</v>
      </c>
      <c r="H178" s="236">
        <v>0</v>
      </c>
      <c r="I178" s="239"/>
      <c r="J178" s="236">
        <v>1639794.4</v>
      </c>
      <c r="K178" s="240"/>
    </row>
    <row r="179" spans="1:11" s="56" customFormat="1" ht="19.5" thickBot="1" x14ac:dyDescent="0.25">
      <c r="A179" s="220" t="s">
        <v>206</v>
      </c>
      <c r="B179" s="221">
        <v>300</v>
      </c>
      <c r="C179" s="221" t="s">
        <v>172</v>
      </c>
      <c r="D179" s="221" t="s">
        <v>172</v>
      </c>
      <c r="E179" s="201">
        <f t="shared" si="4"/>
        <v>0</v>
      </c>
      <c r="F179" s="233">
        <v>0</v>
      </c>
      <c r="G179" s="233">
        <v>0</v>
      </c>
      <c r="H179" s="233">
        <v>0</v>
      </c>
      <c r="I179" s="233"/>
      <c r="J179" s="233">
        <v>0</v>
      </c>
      <c r="K179" s="233"/>
    </row>
    <row r="180" spans="1:11" ht="19.5" thickBot="1" x14ac:dyDescent="0.25">
      <c r="A180" s="202" t="s">
        <v>207</v>
      </c>
      <c r="B180" s="204" t="s">
        <v>172</v>
      </c>
      <c r="C180" s="204" t="s">
        <v>172</v>
      </c>
      <c r="D180" s="204" t="s">
        <v>172</v>
      </c>
      <c r="E180" s="219" t="s">
        <v>172</v>
      </c>
      <c r="F180" s="235" t="s">
        <v>172</v>
      </c>
      <c r="G180" s="247"/>
      <c r="H180" s="247"/>
      <c r="I180" s="235" t="s">
        <v>172</v>
      </c>
      <c r="J180" s="235" t="s">
        <v>172</v>
      </c>
      <c r="K180" s="235" t="s">
        <v>172</v>
      </c>
    </row>
    <row r="181" spans="1:11" ht="19.5" thickBot="1" x14ac:dyDescent="0.35">
      <c r="A181" s="206" t="s">
        <v>208</v>
      </c>
      <c r="B181" s="203">
        <v>310</v>
      </c>
      <c r="C181" s="203" t="s">
        <v>172</v>
      </c>
      <c r="D181" s="203">
        <v>510</v>
      </c>
      <c r="E181" s="205">
        <f t="shared" ref="E181:E183" si="5">SUM(F181:J181)</f>
        <v>0</v>
      </c>
      <c r="F181" s="236">
        <v>0</v>
      </c>
      <c r="G181" s="236">
        <v>0</v>
      </c>
      <c r="H181" s="236">
        <v>0</v>
      </c>
      <c r="I181" s="238"/>
      <c r="J181" s="236">
        <v>0</v>
      </c>
      <c r="K181" s="238"/>
    </row>
    <row r="182" spans="1:11" ht="19.5" thickBot="1" x14ac:dyDescent="0.35">
      <c r="A182" s="206" t="s">
        <v>209</v>
      </c>
      <c r="B182" s="203">
        <v>320</v>
      </c>
      <c r="C182" s="203" t="s">
        <v>172</v>
      </c>
      <c r="D182" s="217"/>
      <c r="E182" s="201">
        <f t="shared" si="5"/>
        <v>0</v>
      </c>
      <c r="F182" s="233">
        <v>0</v>
      </c>
      <c r="G182" s="233">
        <v>0</v>
      </c>
      <c r="H182" s="233">
        <v>0</v>
      </c>
      <c r="I182" s="233"/>
      <c r="J182" s="233">
        <v>0</v>
      </c>
      <c r="K182" s="233"/>
    </row>
    <row r="183" spans="1:11" ht="19.5" thickBot="1" x14ac:dyDescent="0.35">
      <c r="A183" s="209" t="s">
        <v>210</v>
      </c>
      <c r="B183" s="210">
        <v>400</v>
      </c>
      <c r="C183" s="210" t="s">
        <v>172</v>
      </c>
      <c r="D183" s="210" t="s">
        <v>172</v>
      </c>
      <c r="E183" s="201">
        <f t="shared" si="5"/>
        <v>0</v>
      </c>
      <c r="F183" s="233">
        <v>0</v>
      </c>
      <c r="G183" s="233">
        <v>0</v>
      </c>
      <c r="H183" s="233">
        <v>0</v>
      </c>
      <c r="I183" s="233"/>
      <c r="J183" s="233">
        <v>0</v>
      </c>
      <c r="K183" s="233"/>
    </row>
    <row r="184" spans="1:11" ht="19.5" thickBot="1" x14ac:dyDescent="0.25">
      <c r="A184" s="202" t="s">
        <v>193</v>
      </c>
      <c r="B184" s="204" t="s">
        <v>172</v>
      </c>
      <c r="C184" s="204" t="s">
        <v>172</v>
      </c>
      <c r="D184" s="204" t="s">
        <v>172</v>
      </c>
      <c r="E184" s="219" t="s">
        <v>172</v>
      </c>
      <c r="F184" s="235" t="s">
        <v>172</v>
      </c>
      <c r="G184" s="247"/>
      <c r="H184" s="247"/>
      <c r="I184" s="235" t="s">
        <v>172</v>
      </c>
      <c r="J184" s="235" t="s">
        <v>172</v>
      </c>
      <c r="K184" s="235" t="s">
        <v>172</v>
      </c>
    </row>
    <row r="185" spans="1:11" ht="19.5" thickBot="1" x14ac:dyDescent="0.35">
      <c r="A185" s="206" t="s">
        <v>211</v>
      </c>
      <c r="B185" s="203">
        <v>410</v>
      </c>
      <c r="C185" s="203" t="s">
        <v>172</v>
      </c>
      <c r="D185" s="203">
        <v>610</v>
      </c>
      <c r="E185" s="205">
        <f t="shared" ref="E185:E186" si="6">SUM(F185:J185)</f>
        <v>0</v>
      </c>
      <c r="F185" s="236">
        <v>0</v>
      </c>
      <c r="G185" s="236">
        <v>0</v>
      </c>
      <c r="H185" s="236">
        <v>0</v>
      </c>
      <c r="I185" s="238"/>
      <c r="J185" s="236">
        <v>0</v>
      </c>
      <c r="K185" s="238"/>
    </row>
    <row r="186" spans="1:11" ht="19.5" thickBot="1" x14ac:dyDescent="0.35">
      <c r="A186" s="206" t="s">
        <v>212</v>
      </c>
      <c r="B186" s="203">
        <v>420</v>
      </c>
      <c r="C186" s="203" t="s">
        <v>172</v>
      </c>
      <c r="D186" s="217"/>
      <c r="E186" s="201">
        <f t="shared" si="6"/>
        <v>0</v>
      </c>
      <c r="F186" s="233">
        <v>0</v>
      </c>
      <c r="G186" s="233">
        <v>0</v>
      </c>
      <c r="H186" s="233">
        <v>0</v>
      </c>
      <c r="I186" s="233"/>
      <c r="J186" s="233">
        <v>0</v>
      </c>
      <c r="K186" s="233"/>
    </row>
    <row r="187" spans="1:11" ht="19.5" thickBot="1" x14ac:dyDescent="0.25">
      <c r="A187" s="220" t="s">
        <v>213</v>
      </c>
      <c r="B187" s="221">
        <v>500</v>
      </c>
      <c r="C187" s="221" t="s">
        <v>172</v>
      </c>
      <c r="D187" s="221" t="s">
        <v>172</v>
      </c>
      <c r="E187" s="201">
        <f>SUM(F187:J187)</f>
        <v>158744.37</v>
      </c>
      <c r="F187" s="242">
        <v>147387.94</v>
      </c>
      <c r="G187" s="242">
        <v>0</v>
      </c>
      <c r="H187" s="242">
        <v>0</v>
      </c>
      <c r="I187" s="242"/>
      <c r="J187" s="242">
        <v>11356.43</v>
      </c>
      <c r="K187" s="233"/>
    </row>
    <row r="188" spans="1:11" ht="19.5" thickBot="1" x14ac:dyDescent="0.25">
      <c r="A188" s="220" t="s">
        <v>214</v>
      </c>
      <c r="B188" s="200">
        <v>600</v>
      </c>
      <c r="C188" s="221" t="s">
        <v>172</v>
      </c>
      <c r="D188" s="221" t="s">
        <v>172</v>
      </c>
      <c r="E188" s="201"/>
      <c r="F188" s="233"/>
      <c r="G188" s="233"/>
      <c r="H188" s="233"/>
      <c r="I188" s="233"/>
      <c r="J188" s="233"/>
      <c r="K188" s="233"/>
    </row>
    <row r="226" spans="1:1" x14ac:dyDescent="0.2">
      <c r="A226" s="26"/>
    </row>
  </sheetData>
  <mergeCells count="118">
    <mergeCell ref="E5:F5"/>
    <mergeCell ref="B103:C103"/>
    <mergeCell ref="B104:C104"/>
    <mergeCell ref="A29:G30"/>
    <mergeCell ref="A32:G36"/>
    <mergeCell ref="B80:C80"/>
    <mergeCell ref="B65:C65"/>
    <mergeCell ref="B106:C106"/>
    <mergeCell ref="B66:C66"/>
    <mergeCell ref="B91:C91"/>
    <mergeCell ref="B64:C64"/>
    <mergeCell ref="B57:C57"/>
    <mergeCell ref="B58:C58"/>
    <mergeCell ref="B59:C59"/>
    <mergeCell ref="B60:C60"/>
    <mergeCell ref="B61:C61"/>
    <mergeCell ref="B72:C72"/>
    <mergeCell ref="B73:C73"/>
    <mergeCell ref="B81:C81"/>
    <mergeCell ref="B74:C74"/>
    <mergeCell ref="B75:C75"/>
    <mergeCell ref="B76:C76"/>
    <mergeCell ref="B67:C67"/>
    <mergeCell ref="B68:C68"/>
    <mergeCell ref="E2:F4"/>
    <mergeCell ref="A23:C23"/>
    <mergeCell ref="D23:E23"/>
    <mergeCell ref="A24:C24"/>
    <mergeCell ref="A27:G27"/>
    <mergeCell ref="B87:C87"/>
    <mergeCell ref="B88:C88"/>
    <mergeCell ref="B89:C89"/>
    <mergeCell ref="B90:C90"/>
    <mergeCell ref="B83:C83"/>
    <mergeCell ref="B84:C84"/>
    <mergeCell ref="B85:C85"/>
    <mergeCell ref="B86:C86"/>
    <mergeCell ref="B77:C77"/>
    <mergeCell ref="B78:C78"/>
    <mergeCell ref="B79:C79"/>
    <mergeCell ref="B70:C70"/>
    <mergeCell ref="B71:C71"/>
    <mergeCell ref="B48:C48"/>
    <mergeCell ref="B49:C49"/>
    <mergeCell ref="B50:C50"/>
    <mergeCell ref="B51:C51"/>
    <mergeCell ref="B62:C62"/>
    <mergeCell ref="B63:C63"/>
    <mergeCell ref="G124:J124"/>
    <mergeCell ref="G125:J125"/>
    <mergeCell ref="G126:J126"/>
    <mergeCell ref="A31:G31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5:C105"/>
    <mergeCell ref="B95:C95"/>
    <mergeCell ref="B97:C97"/>
    <mergeCell ref="B98:C98"/>
    <mergeCell ref="B99:C99"/>
    <mergeCell ref="B100:C100"/>
    <mergeCell ref="B96:C96"/>
    <mergeCell ref="B122:C122"/>
    <mergeCell ref="A5:C5"/>
    <mergeCell ref="A6:B6"/>
    <mergeCell ref="E6:F6"/>
    <mergeCell ref="A7:C7"/>
    <mergeCell ref="A10:G10"/>
    <mergeCell ref="A11:G11"/>
    <mergeCell ref="A16:B19"/>
    <mergeCell ref="C16:E19"/>
    <mergeCell ref="A20:C20"/>
    <mergeCell ref="D20:E20"/>
    <mergeCell ref="A21:B21"/>
    <mergeCell ref="A22:C22"/>
    <mergeCell ref="D22:E22"/>
    <mergeCell ref="B117:C117"/>
    <mergeCell ref="B118:C118"/>
    <mergeCell ref="B119:C119"/>
    <mergeCell ref="B101:C101"/>
    <mergeCell ref="B92:C92"/>
    <mergeCell ref="B93:C93"/>
    <mergeCell ref="B94:C94"/>
    <mergeCell ref="B82:C82"/>
    <mergeCell ref="B56:C56"/>
    <mergeCell ref="B47:C47"/>
    <mergeCell ref="B69:C69"/>
    <mergeCell ref="B42:C42"/>
    <mergeCell ref="B43:C43"/>
    <mergeCell ref="B44:C44"/>
    <mergeCell ref="B45:C45"/>
    <mergeCell ref="B46:C46"/>
    <mergeCell ref="B52:C52"/>
    <mergeCell ref="B53:C53"/>
    <mergeCell ref="B54:C54"/>
    <mergeCell ref="B55:C55"/>
    <mergeCell ref="C128:D128"/>
    <mergeCell ref="A127:A131"/>
    <mergeCell ref="B127:B131"/>
    <mergeCell ref="E128:E131"/>
    <mergeCell ref="C129:C131"/>
    <mergeCell ref="D129:D131"/>
    <mergeCell ref="F129:F131"/>
    <mergeCell ref="C127:K127"/>
    <mergeCell ref="F128:K128"/>
    <mergeCell ref="G129:H130"/>
    <mergeCell ref="I129:I131"/>
    <mergeCell ref="J129:K130"/>
  </mergeCells>
  <pageMargins left="0.59055118110236227" right="0" top="0.55118110236220474" bottom="0" header="0" footer="0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sqref="A1:L42"/>
    </sheetView>
  </sheetViews>
  <sheetFormatPr defaultRowHeight="12.75" x14ac:dyDescent="0.2"/>
  <cols>
    <col min="1" max="1" width="50.7109375" customWidth="1"/>
    <col min="2" max="3" width="8.7109375" customWidth="1"/>
    <col min="4" max="12" width="15.7109375" customWidth="1"/>
    <col min="14" max="14" width="0" hidden="1" customWidth="1"/>
  </cols>
  <sheetData>
    <row r="1" spans="1:14" x14ac:dyDescent="0.2">
      <c r="A1" s="2" t="s">
        <v>85</v>
      </c>
    </row>
    <row r="2" spans="1:14" x14ac:dyDescent="0.2">
      <c r="A2" s="2" t="s">
        <v>86</v>
      </c>
    </row>
    <row r="3" spans="1:14" x14ac:dyDescent="0.2">
      <c r="A3" s="6" t="s">
        <v>266</v>
      </c>
    </row>
    <row r="4" spans="1:14" ht="13.5" thickBot="1" x14ac:dyDescent="0.25"/>
    <row r="5" spans="1:14" ht="13.5" thickBot="1" x14ac:dyDescent="0.25">
      <c r="A5" s="285" t="s">
        <v>101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7"/>
    </row>
    <row r="6" spans="1:14" ht="13.5" thickBot="1" x14ac:dyDescent="0.25">
      <c r="A6" s="19"/>
      <c r="B6" s="19"/>
      <c r="C6" s="19"/>
      <c r="D6" s="20"/>
      <c r="E6" s="21"/>
      <c r="F6" s="22"/>
      <c r="G6" s="35" t="s">
        <v>4</v>
      </c>
      <c r="H6" s="36"/>
      <c r="I6" s="36"/>
      <c r="J6" s="36"/>
      <c r="K6" s="36"/>
      <c r="L6" s="37"/>
    </row>
    <row r="7" spans="1:14" ht="55.5" customHeight="1" thickBot="1" x14ac:dyDescent="0.25">
      <c r="A7" s="297" t="s">
        <v>0</v>
      </c>
      <c r="B7" s="297" t="s">
        <v>75</v>
      </c>
      <c r="C7" s="297" t="s">
        <v>100</v>
      </c>
      <c r="D7" s="294" t="s">
        <v>102</v>
      </c>
      <c r="E7" s="295"/>
      <c r="F7" s="296"/>
      <c r="G7" s="288" t="s">
        <v>103</v>
      </c>
      <c r="H7" s="289"/>
      <c r="I7" s="290"/>
      <c r="J7" s="288" t="s">
        <v>104</v>
      </c>
      <c r="K7" s="289"/>
      <c r="L7" s="290"/>
    </row>
    <row r="8" spans="1:14" ht="23.25" thickBot="1" x14ac:dyDescent="0.25">
      <c r="A8" s="298"/>
      <c r="B8" s="298"/>
      <c r="C8" s="298"/>
      <c r="D8" s="40" t="s">
        <v>267</v>
      </c>
      <c r="E8" s="40" t="s">
        <v>268</v>
      </c>
      <c r="F8" s="40" t="s">
        <v>269</v>
      </c>
      <c r="G8" s="40" t="s">
        <v>267</v>
      </c>
      <c r="H8" s="40" t="s">
        <v>268</v>
      </c>
      <c r="I8" s="40" t="s">
        <v>269</v>
      </c>
      <c r="J8" s="40" t="s">
        <v>267</v>
      </c>
      <c r="K8" s="40" t="s">
        <v>268</v>
      </c>
      <c r="L8" s="40" t="s">
        <v>269</v>
      </c>
    </row>
    <row r="9" spans="1:14" ht="13.5" thickBot="1" x14ac:dyDescent="0.25">
      <c r="A9" s="41" t="s">
        <v>74</v>
      </c>
      <c r="B9" s="41" t="s">
        <v>76</v>
      </c>
      <c r="C9" s="41" t="s">
        <v>77</v>
      </c>
      <c r="D9" s="41" t="s">
        <v>78</v>
      </c>
      <c r="E9" s="41" t="s">
        <v>79</v>
      </c>
      <c r="F9" s="41" t="s">
        <v>80</v>
      </c>
      <c r="G9" s="41" t="s">
        <v>81</v>
      </c>
      <c r="H9" s="41" t="s">
        <v>82</v>
      </c>
      <c r="I9" s="41" t="s">
        <v>83</v>
      </c>
      <c r="J9" s="41" t="s">
        <v>84</v>
      </c>
      <c r="K9" s="41" t="s">
        <v>105</v>
      </c>
      <c r="L9" s="41" t="s">
        <v>106</v>
      </c>
    </row>
    <row r="10" spans="1:14" ht="17.25" customHeight="1" thickBot="1" x14ac:dyDescent="0.25">
      <c r="A10" s="42" t="s">
        <v>87</v>
      </c>
      <c r="B10" s="5" t="s">
        <v>92</v>
      </c>
      <c r="C10" s="5" t="s">
        <v>97</v>
      </c>
      <c r="D10" s="43"/>
      <c r="E10" s="43"/>
      <c r="F10" s="43"/>
      <c r="G10" s="43"/>
      <c r="H10" s="43"/>
      <c r="I10" s="43"/>
      <c r="J10" s="43"/>
      <c r="K10" s="43"/>
      <c r="L10" s="43"/>
    </row>
    <row r="11" spans="1:14" ht="23.25" customHeight="1" thickBot="1" x14ac:dyDescent="0.25">
      <c r="A11" s="42" t="s">
        <v>88</v>
      </c>
      <c r="B11" s="5" t="s">
        <v>93</v>
      </c>
      <c r="C11" s="5" t="s">
        <v>97</v>
      </c>
      <c r="D11" s="43"/>
      <c r="E11" s="43"/>
      <c r="F11" s="43"/>
      <c r="G11" s="43"/>
      <c r="H11" s="43"/>
      <c r="I11" s="43"/>
      <c r="J11" s="43"/>
      <c r="K11" s="43"/>
      <c r="L11" s="43"/>
    </row>
    <row r="12" spans="1:14" ht="13.5" thickBot="1" x14ac:dyDescent="0.25">
      <c r="A12" s="44" t="s">
        <v>13</v>
      </c>
      <c r="B12" s="43"/>
      <c r="C12" s="41" t="s">
        <v>97</v>
      </c>
      <c r="D12" s="43"/>
      <c r="E12" s="43"/>
      <c r="F12" s="43"/>
      <c r="G12" s="43"/>
      <c r="H12" s="43"/>
      <c r="I12" s="43"/>
      <c r="J12" s="43"/>
      <c r="K12" s="43"/>
      <c r="L12" s="43"/>
    </row>
    <row r="13" spans="1:14" ht="13.5" thickBot="1" x14ac:dyDescent="0.25">
      <c r="A13" s="44" t="s">
        <v>89</v>
      </c>
      <c r="B13" s="41" t="s">
        <v>94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4" ht="13.5" thickBot="1" x14ac:dyDescent="0.25">
      <c r="A14" s="44" t="s">
        <v>90</v>
      </c>
      <c r="B14" s="41" t="s">
        <v>95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4" ht="18" customHeight="1" thickBot="1" x14ac:dyDescent="0.25">
      <c r="A15" s="42" t="s">
        <v>91</v>
      </c>
      <c r="B15" s="5" t="s">
        <v>96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15" thickBot="1" x14ac:dyDescent="0.25">
      <c r="A16" s="44" t="s">
        <v>13</v>
      </c>
      <c r="B16" s="41" t="s">
        <v>97</v>
      </c>
      <c r="C16" s="43"/>
      <c r="D16" s="45">
        <f t="shared" ref="D16:L16" si="0">SUM(D17:D24)</f>
        <v>4066594.48</v>
      </c>
      <c r="E16" s="45">
        <f t="shared" si="0"/>
        <v>0</v>
      </c>
      <c r="F16" s="45">
        <f t="shared" si="0"/>
        <v>0</v>
      </c>
      <c r="G16" s="45">
        <f t="shared" si="0"/>
        <v>4066594.48</v>
      </c>
      <c r="H16" s="45">
        <f t="shared" si="0"/>
        <v>0</v>
      </c>
      <c r="I16" s="45">
        <f t="shared" si="0"/>
        <v>0</v>
      </c>
      <c r="J16" s="45">
        <f t="shared" si="0"/>
        <v>0</v>
      </c>
      <c r="K16" s="45">
        <f t="shared" si="0"/>
        <v>0</v>
      </c>
      <c r="L16" s="45">
        <f t="shared" si="0"/>
        <v>0</v>
      </c>
      <c r="N16" s="46" t="e">
        <f>Sheet1!E161+Sheet1!E162+Sheet1!E163+Sheet1!E164+Sheet1!E165+Sheet1!E166+Sheet1!E167+Sheet1!E168+Sheet1!E169</f>
        <v>#VALUE!</v>
      </c>
    </row>
    <row r="17" spans="1:12" ht="13.5" thickBot="1" x14ac:dyDescent="0.25">
      <c r="A17" s="55" t="s">
        <v>148</v>
      </c>
      <c r="B17" s="41" t="s">
        <v>98</v>
      </c>
      <c r="C17" s="43"/>
      <c r="D17" s="47">
        <f t="shared" ref="D17:F24" si="1">G17+J17</f>
        <v>13125.09</v>
      </c>
      <c r="E17" s="47">
        <f t="shared" si="1"/>
        <v>0</v>
      </c>
      <c r="F17" s="47">
        <f t="shared" si="1"/>
        <v>0</v>
      </c>
      <c r="G17" s="48">
        <f>Sheet1!E170</f>
        <v>13125.09</v>
      </c>
      <c r="H17" s="43"/>
      <c r="I17" s="43"/>
      <c r="J17" s="43"/>
      <c r="K17" s="43"/>
      <c r="L17" s="43"/>
    </row>
    <row r="18" spans="1:12" ht="13.5" thickBot="1" x14ac:dyDescent="0.25">
      <c r="A18" s="55" t="s">
        <v>149</v>
      </c>
      <c r="B18" s="41" t="s">
        <v>99</v>
      </c>
      <c r="C18" s="43"/>
      <c r="D18" s="47">
        <f t="shared" si="1"/>
        <v>0</v>
      </c>
      <c r="E18" s="47">
        <f t="shared" si="1"/>
        <v>0</v>
      </c>
      <c r="F18" s="47">
        <f t="shared" si="1"/>
        <v>0</v>
      </c>
      <c r="G18" s="48">
        <f>Sheet1!E171</f>
        <v>0</v>
      </c>
      <c r="H18" s="43"/>
      <c r="I18" s="43"/>
      <c r="J18" s="43"/>
      <c r="K18" s="43"/>
      <c r="L18" s="43"/>
    </row>
    <row r="19" spans="1:12" ht="15.75" thickBot="1" x14ac:dyDescent="0.25">
      <c r="A19" s="55" t="s">
        <v>150</v>
      </c>
      <c r="B19" s="41" t="s">
        <v>142</v>
      </c>
      <c r="C19" s="43"/>
      <c r="D19" s="47">
        <f t="shared" si="1"/>
        <v>1234017.3</v>
      </c>
      <c r="E19" s="47">
        <f t="shared" si="1"/>
        <v>0</v>
      </c>
      <c r="F19" s="47">
        <f t="shared" si="1"/>
        <v>0</v>
      </c>
      <c r="G19" s="48">
        <f>Sheet1!E172</f>
        <v>1234017.3</v>
      </c>
      <c r="H19" s="43"/>
      <c r="I19" s="43"/>
      <c r="J19" s="43"/>
      <c r="K19" s="43"/>
      <c r="L19" s="43"/>
    </row>
    <row r="20" spans="1:12" ht="15.75" thickBot="1" x14ac:dyDescent="0.25">
      <c r="A20" s="55" t="s">
        <v>151</v>
      </c>
      <c r="B20" s="41" t="s">
        <v>143</v>
      </c>
      <c r="C20" s="43"/>
      <c r="D20" s="47">
        <f t="shared" si="1"/>
        <v>161306.68</v>
      </c>
      <c r="E20" s="47">
        <f t="shared" si="1"/>
        <v>0</v>
      </c>
      <c r="F20" s="47">
        <f t="shared" si="1"/>
        <v>0</v>
      </c>
      <c r="G20" s="48">
        <f>Sheet1!E174</f>
        <v>161306.68</v>
      </c>
      <c r="H20" s="43"/>
      <c r="I20" s="43"/>
      <c r="J20" s="43"/>
      <c r="K20" s="43"/>
      <c r="L20" s="43"/>
    </row>
    <row r="21" spans="1:12" ht="15.75" thickBot="1" x14ac:dyDescent="0.25">
      <c r="A21" s="55" t="s">
        <v>152</v>
      </c>
      <c r="B21" s="41" t="s">
        <v>144</v>
      </c>
      <c r="C21" s="43"/>
      <c r="D21" s="47">
        <f t="shared" si="1"/>
        <v>215178.45</v>
      </c>
      <c r="E21" s="47">
        <f t="shared" si="1"/>
        <v>0</v>
      </c>
      <c r="F21" s="47">
        <f t="shared" si="1"/>
        <v>0</v>
      </c>
      <c r="G21" s="48">
        <f>Sheet1!E175</f>
        <v>215178.45</v>
      </c>
      <c r="H21" s="43"/>
      <c r="I21" s="43"/>
      <c r="J21" s="43"/>
      <c r="K21" s="43"/>
      <c r="L21" s="43"/>
    </row>
    <row r="22" spans="1:12" ht="15.75" thickBot="1" x14ac:dyDescent="0.25">
      <c r="A22" s="55" t="s">
        <v>153</v>
      </c>
      <c r="B22" s="41" t="s">
        <v>145</v>
      </c>
      <c r="C22" s="43"/>
      <c r="D22" s="47">
        <f t="shared" si="1"/>
        <v>0</v>
      </c>
      <c r="E22" s="47">
        <f t="shared" si="1"/>
        <v>0</v>
      </c>
      <c r="F22" s="47">
        <f t="shared" si="1"/>
        <v>0</v>
      </c>
      <c r="G22" s="48">
        <f>Sheet1!E176</f>
        <v>0</v>
      </c>
      <c r="H22" s="43"/>
      <c r="I22" s="43"/>
      <c r="J22" s="43"/>
      <c r="K22" s="43"/>
      <c r="L22" s="43"/>
    </row>
    <row r="23" spans="1:12" ht="15.75" thickBot="1" x14ac:dyDescent="0.25">
      <c r="A23" s="55" t="s">
        <v>154</v>
      </c>
      <c r="B23" s="41" t="s">
        <v>146</v>
      </c>
      <c r="C23" s="43"/>
      <c r="D23" s="47">
        <f t="shared" si="1"/>
        <v>41108</v>
      </c>
      <c r="E23" s="47">
        <f t="shared" si="1"/>
        <v>0</v>
      </c>
      <c r="F23" s="47">
        <f t="shared" si="1"/>
        <v>0</v>
      </c>
      <c r="G23" s="48">
        <f>Sheet1!E177</f>
        <v>41108</v>
      </c>
      <c r="H23" s="43"/>
      <c r="I23" s="43"/>
      <c r="J23" s="43"/>
      <c r="K23" s="43"/>
      <c r="L23" s="43"/>
    </row>
    <row r="24" spans="1:12" ht="15.75" thickBot="1" x14ac:dyDescent="0.25">
      <c r="A24" s="55" t="s">
        <v>155</v>
      </c>
      <c r="B24" s="41" t="s">
        <v>147</v>
      </c>
      <c r="C24" s="43"/>
      <c r="D24" s="47">
        <f t="shared" si="1"/>
        <v>2401858.96</v>
      </c>
      <c r="E24" s="47">
        <f t="shared" si="1"/>
        <v>0</v>
      </c>
      <c r="F24" s="47">
        <f t="shared" si="1"/>
        <v>0</v>
      </c>
      <c r="G24" s="48">
        <f>Sheet1!E178</f>
        <v>2401858.96</v>
      </c>
      <c r="H24" s="43"/>
      <c r="I24" s="43"/>
      <c r="J24" s="43"/>
      <c r="K24" s="43"/>
      <c r="L24" s="43"/>
    </row>
    <row r="25" spans="1:12" x14ac:dyDescent="0.2">
      <c r="A25" s="38"/>
      <c r="B25" s="39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7" spans="1:12" x14ac:dyDescent="0.2">
      <c r="A27" s="2" t="s">
        <v>107</v>
      </c>
    </row>
    <row r="28" spans="1:12" ht="13.5" thickBot="1" x14ac:dyDescent="0.25"/>
    <row r="29" spans="1:12" ht="13.5" thickBot="1" x14ac:dyDescent="0.25">
      <c r="A29" s="3" t="s">
        <v>0</v>
      </c>
      <c r="B29" s="285" t="s">
        <v>75</v>
      </c>
      <c r="C29" s="287"/>
      <c r="D29" s="285" t="s">
        <v>110</v>
      </c>
      <c r="E29" s="287"/>
    </row>
    <row r="30" spans="1:12" ht="13.5" thickBot="1" x14ac:dyDescent="0.25">
      <c r="A30" s="3" t="s">
        <v>74</v>
      </c>
      <c r="B30" s="285" t="s">
        <v>76</v>
      </c>
      <c r="C30" s="287"/>
      <c r="D30" s="285" t="s">
        <v>77</v>
      </c>
      <c r="E30" s="287"/>
    </row>
    <row r="31" spans="1:12" ht="13.5" thickBot="1" x14ac:dyDescent="0.25">
      <c r="A31" s="4" t="s">
        <v>108</v>
      </c>
      <c r="B31" s="285" t="s">
        <v>109</v>
      </c>
      <c r="C31" s="287"/>
      <c r="D31" s="291"/>
      <c r="E31" s="292"/>
    </row>
    <row r="33" spans="1:7" x14ac:dyDescent="0.2">
      <c r="A33" s="1"/>
    </row>
    <row r="35" spans="1:7" ht="15" x14ac:dyDescent="0.25">
      <c r="A35" s="284" t="s">
        <v>141</v>
      </c>
      <c r="B35" s="284"/>
      <c r="C35" s="284"/>
      <c r="D35" s="284"/>
      <c r="E35" s="28"/>
      <c r="F35" s="283" t="s">
        <v>140</v>
      </c>
      <c r="G35" s="283"/>
    </row>
    <row r="36" spans="1:7" ht="15" x14ac:dyDescent="0.25">
      <c r="A36" s="282"/>
      <c r="B36" s="282"/>
      <c r="C36" s="282"/>
      <c r="D36" s="29"/>
      <c r="E36" s="30" t="s">
        <v>128</v>
      </c>
      <c r="F36" s="281" t="s">
        <v>129</v>
      </c>
      <c r="G36" s="281"/>
    </row>
    <row r="37" spans="1:7" ht="15" x14ac:dyDescent="0.25">
      <c r="A37" s="293" t="s">
        <v>135</v>
      </c>
      <c r="B37" s="293"/>
      <c r="C37" s="293"/>
      <c r="D37" s="293"/>
      <c r="E37" s="31"/>
      <c r="F37" s="280" t="s">
        <v>136</v>
      </c>
      <c r="G37" s="280"/>
    </row>
    <row r="38" spans="1:7" ht="15" x14ac:dyDescent="0.2">
      <c r="A38" s="32"/>
      <c r="B38" s="32"/>
      <c r="C38" s="32"/>
      <c r="D38" s="32"/>
      <c r="E38" s="30" t="s">
        <v>128</v>
      </c>
      <c r="F38" s="281" t="s">
        <v>129</v>
      </c>
      <c r="G38" s="281"/>
    </row>
    <row r="39" spans="1:7" ht="15" x14ac:dyDescent="0.25">
      <c r="A39" s="284" t="s">
        <v>130</v>
      </c>
      <c r="B39" s="284"/>
      <c r="C39" s="284"/>
      <c r="D39" s="284"/>
      <c r="E39" s="33"/>
      <c r="F39" s="283" t="s">
        <v>133</v>
      </c>
      <c r="G39" s="283"/>
    </row>
    <row r="40" spans="1:7" ht="15" x14ac:dyDescent="0.2">
      <c r="A40" s="34"/>
      <c r="B40" s="34"/>
      <c r="C40" s="34"/>
      <c r="D40" s="32"/>
      <c r="E40" s="30" t="s">
        <v>128</v>
      </c>
      <c r="F40" s="281" t="s">
        <v>129</v>
      </c>
      <c r="G40" s="281"/>
    </row>
    <row r="41" spans="1:7" ht="15" x14ac:dyDescent="0.25">
      <c r="A41" s="282" t="s">
        <v>131</v>
      </c>
      <c r="B41" s="282"/>
      <c r="C41" s="282"/>
      <c r="D41" s="282"/>
      <c r="E41" s="33"/>
      <c r="F41" s="283" t="s">
        <v>461</v>
      </c>
      <c r="G41" s="283"/>
    </row>
    <row r="42" spans="1:7" ht="15" x14ac:dyDescent="0.2">
      <c r="A42" s="284" t="s">
        <v>132</v>
      </c>
      <c r="B42" s="284"/>
      <c r="C42" s="34"/>
      <c r="D42" s="32"/>
      <c r="E42" s="30" t="s">
        <v>128</v>
      </c>
      <c r="F42" s="281" t="s">
        <v>129</v>
      </c>
      <c r="G42" s="281"/>
    </row>
    <row r="43" spans="1:7" ht="15" x14ac:dyDescent="0.2">
      <c r="A43" s="34"/>
      <c r="B43" s="34"/>
      <c r="C43" s="34"/>
      <c r="D43" s="32"/>
      <c r="E43" s="34"/>
      <c r="F43" s="34"/>
      <c r="G43" s="34"/>
    </row>
    <row r="44" spans="1:7" ht="15" x14ac:dyDescent="0.2">
      <c r="A44" s="279"/>
      <c r="B44" s="279"/>
      <c r="C44" s="279"/>
      <c r="D44" s="32"/>
      <c r="E44" s="34"/>
      <c r="F44" s="34"/>
    </row>
  </sheetData>
  <mergeCells count="28">
    <mergeCell ref="D7:F7"/>
    <mergeCell ref="G7:I7"/>
    <mergeCell ref="A7:A8"/>
    <mergeCell ref="B7:B8"/>
    <mergeCell ref="C7:C8"/>
    <mergeCell ref="A5:L5"/>
    <mergeCell ref="J7:L7"/>
    <mergeCell ref="F38:G38"/>
    <mergeCell ref="A39:D39"/>
    <mergeCell ref="F39:G39"/>
    <mergeCell ref="B29:C29"/>
    <mergeCell ref="B30:C30"/>
    <mergeCell ref="B31:C31"/>
    <mergeCell ref="D29:E29"/>
    <mergeCell ref="D30:E30"/>
    <mergeCell ref="D31:E31"/>
    <mergeCell ref="A35:D35"/>
    <mergeCell ref="F35:G35"/>
    <mergeCell ref="A36:C36"/>
    <mergeCell ref="F36:G36"/>
    <mergeCell ref="A37:D37"/>
    <mergeCell ref="A44:C44"/>
    <mergeCell ref="F37:G37"/>
    <mergeCell ref="F40:G40"/>
    <mergeCell ref="A41:D41"/>
    <mergeCell ref="F41:G41"/>
    <mergeCell ref="A42:B42"/>
    <mergeCell ref="F42:G4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4"/>
  <sheetViews>
    <sheetView showGridLines="0" topLeftCell="A3" zoomScale="87" zoomScaleNormal="87" workbookViewId="0">
      <selection activeCell="A6" sqref="A6:CH57"/>
    </sheetView>
  </sheetViews>
  <sheetFormatPr defaultColWidth="1.5703125" defaultRowHeight="15" x14ac:dyDescent="0.25"/>
  <cols>
    <col min="1" max="10" width="1.5703125" style="58"/>
    <col min="11" max="11" width="16.85546875" style="58" customWidth="1"/>
    <col min="12" max="21" width="1.5703125" style="58"/>
    <col min="22" max="22" width="6.140625" style="58" customWidth="1"/>
    <col min="23" max="67" width="1.5703125" style="58"/>
    <col min="68" max="68" width="4.28515625" style="58" customWidth="1"/>
    <col min="69" max="69" width="1.5703125" style="58"/>
    <col min="70" max="70" width="2.7109375" style="58" customWidth="1"/>
    <col min="71" max="86" width="1.5703125" style="58"/>
    <col min="87" max="87" width="11.85546875" style="58" customWidth="1"/>
    <col min="88" max="89" width="14.7109375" style="58" bestFit="1" customWidth="1"/>
    <col min="90" max="90" width="12" style="58" bestFit="1" customWidth="1"/>
    <col min="91" max="92" width="1.5703125" style="58"/>
    <col min="93" max="93" width="12.28515625" style="58" customWidth="1"/>
    <col min="94" max="16384" width="1.5703125" style="58"/>
  </cols>
  <sheetData>
    <row r="1" spans="1:86" hidden="1" x14ac:dyDescent="0.25">
      <c r="A1" s="305" t="s">
        <v>278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  <c r="BW1" s="305"/>
      <c r="BX1" s="305"/>
      <c r="BY1" s="305"/>
      <c r="BZ1" s="305"/>
      <c r="CA1" s="305"/>
      <c r="CB1" s="305"/>
      <c r="CC1" s="305"/>
      <c r="CD1" s="305"/>
      <c r="CE1" s="305"/>
      <c r="CF1" s="305"/>
      <c r="CG1" s="305"/>
      <c r="CH1" s="305"/>
    </row>
    <row r="2" spans="1:86" ht="63" hidden="1" customHeight="1" x14ac:dyDescent="0.25">
      <c r="A2" s="306" t="s">
        <v>279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/>
      <c r="BV2" s="307"/>
      <c r="BW2" s="307"/>
      <c r="BX2" s="307"/>
      <c r="BY2" s="307"/>
      <c r="BZ2" s="307"/>
      <c r="CA2" s="307"/>
      <c r="CB2" s="307"/>
      <c r="CC2" s="307"/>
      <c r="CD2" s="307"/>
      <c r="CE2" s="307"/>
      <c r="CF2" s="307"/>
      <c r="CG2" s="307"/>
      <c r="CH2" s="307"/>
    </row>
    <row r="3" spans="1:86" x14ac:dyDescent="0.25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305"/>
      <c r="BI3" s="305"/>
      <c r="BJ3" s="305"/>
      <c r="BK3" s="305"/>
      <c r="BL3" s="305"/>
      <c r="BM3" s="305"/>
      <c r="BN3" s="305"/>
      <c r="BO3" s="305"/>
      <c r="BP3" s="305"/>
      <c r="BQ3" s="305"/>
      <c r="BR3" s="305"/>
      <c r="BS3" s="305"/>
      <c r="BT3" s="305"/>
      <c r="BU3" s="305"/>
      <c r="BV3" s="305"/>
      <c r="BW3" s="305"/>
      <c r="BX3" s="305"/>
      <c r="BY3" s="305"/>
      <c r="BZ3" s="305"/>
      <c r="CA3" s="305"/>
      <c r="CB3" s="305"/>
      <c r="CC3" s="305"/>
      <c r="CD3" s="305"/>
      <c r="CE3" s="305"/>
      <c r="CF3" s="305"/>
      <c r="CG3" s="305"/>
      <c r="CH3" s="305"/>
    </row>
    <row r="4" spans="1:86" x14ac:dyDescent="0.25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</row>
    <row r="5" spans="1:86" ht="41.25" customHeight="1" x14ac:dyDescent="0.25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309"/>
      <c r="CF5" s="309"/>
      <c r="CG5" s="309"/>
      <c r="CH5" s="309"/>
    </row>
    <row r="6" spans="1:86" ht="15.75" x14ac:dyDescent="0.25">
      <c r="A6" s="300" t="s">
        <v>280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</row>
    <row r="7" spans="1:86" ht="15.75" x14ac:dyDescent="0.25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300"/>
      <c r="CD7" s="300"/>
      <c r="CE7" s="300"/>
      <c r="CF7" s="300"/>
      <c r="CG7" s="300"/>
      <c r="CH7" s="300"/>
    </row>
    <row r="8" spans="1:86" ht="15.75" x14ac:dyDescent="0.25">
      <c r="A8" s="300" t="s">
        <v>281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  <c r="AZ8" s="300"/>
      <c r="BA8" s="300"/>
      <c r="BB8" s="300"/>
      <c r="BC8" s="300"/>
      <c r="BD8" s="300"/>
      <c r="BE8" s="300"/>
      <c r="BF8" s="300"/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00"/>
      <c r="BR8" s="300"/>
      <c r="BS8" s="300"/>
      <c r="BT8" s="300"/>
      <c r="BU8" s="300"/>
      <c r="BV8" s="300"/>
      <c r="BW8" s="300"/>
      <c r="BX8" s="300"/>
      <c r="BY8" s="300"/>
      <c r="BZ8" s="300"/>
      <c r="CA8" s="300"/>
      <c r="CB8" s="300"/>
      <c r="CC8" s="300"/>
      <c r="CD8" s="300"/>
      <c r="CE8" s="300"/>
      <c r="CF8" s="300"/>
      <c r="CG8" s="300"/>
      <c r="CH8" s="300"/>
    </row>
    <row r="9" spans="1:86" ht="15.75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</row>
    <row r="10" spans="1:86" ht="36" customHeight="1" x14ac:dyDescent="0.25">
      <c r="A10" s="301" t="s">
        <v>364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59"/>
      <c r="Q10" s="59"/>
      <c r="R10" s="59"/>
      <c r="S10" s="59"/>
      <c r="T10" s="59"/>
      <c r="U10" s="59"/>
      <c r="V10" s="302" t="s">
        <v>425</v>
      </c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</row>
    <row r="12" spans="1:86" x14ac:dyDescent="0.25">
      <c r="A12" s="303" t="s">
        <v>282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4" t="s">
        <v>365</v>
      </c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</row>
    <row r="14" spans="1:86" s="60" customFormat="1" ht="34.5" customHeight="1" x14ac:dyDescent="0.2">
      <c r="A14" s="314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</row>
    <row r="15" spans="1:86" x14ac:dyDescent="0.25">
      <c r="A15" s="315" t="s">
        <v>366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</row>
    <row r="17" spans="1:90" x14ac:dyDescent="0.25">
      <c r="A17" s="315" t="s">
        <v>284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</row>
    <row r="18" spans="1:90" x14ac:dyDescent="0.25">
      <c r="A18" s="314" t="s">
        <v>367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</row>
    <row r="19" spans="1:90" ht="12" customHeight="1" x14ac:dyDescent="0.25"/>
    <row r="20" spans="1:90" ht="24" customHeight="1" x14ac:dyDescent="0.25">
      <c r="A20" s="310" t="s">
        <v>285</v>
      </c>
      <c r="B20" s="310"/>
      <c r="C20" s="310"/>
      <c r="D20" s="310" t="s">
        <v>286</v>
      </c>
      <c r="E20" s="310"/>
      <c r="F20" s="310"/>
      <c r="G20" s="310"/>
      <c r="H20" s="310"/>
      <c r="I20" s="310"/>
      <c r="J20" s="310"/>
      <c r="K20" s="310"/>
      <c r="L20" s="310" t="s">
        <v>287</v>
      </c>
      <c r="M20" s="310"/>
      <c r="N20" s="310"/>
      <c r="O20" s="310"/>
      <c r="P20" s="310"/>
      <c r="Q20" s="310"/>
      <c r="R20" s="310"/>
      <c r="S20" s="310"/>
      <c r="T20" s="310"/>
      <c r="U20" s="310"/>
      <c r="V20" s="310" t="s">
        <v>288</v>
      </c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6" t="s">
        <v>368</v>
      </c>
      <c r="BI20" s="317"/>
      <c r="BJ20" s="317"/>
      <c r="BK20" s="317"/>
      <c r="BL20" s="317"/>
      <c r="BM20" s="317"/>
      <c r="BN20" s="317"/>
      <c r="BO20" s="317"/>
      <c r="BP20" s="318"/>
      <c r="BQ20" s="310" t="s">
        <v>289</v>
      </c>
      <c r="BR20" s="310"/>
      <c r="BS20" s="310"/>
      <c r="BT20" s="310"/>
      <c r="BU20" s="310"/>
      <c r="BV20" s="310"/>
      <c r="BW20" s="310"/>
      <c r="BX20" s="310"/>
      <c r="BY20" s="310" t="s">
        <v>369</v>
      </c>
      <c r="BZ20" s="310"/>
      <c r="CA20" s="310"/>
      <c r="CB20" s="310"/>
      <c r="CC20" s="310"/>
      <c r="CD20" s="310"/>
      <c r="CE20" s="310"/>
      <c r="CF20" s="310"/>
      <c r="CG20" s="310"/>
      <c r="CH20" s="310"/>
    </row>
    <row r="21" spans="1:90" x14ac:dyDescent="0.25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 t="s">
        <v>169</v>
      </c>
      <c r="W21" s="310"/>
      <c r="X21" s="310"/>
      <c r="Y21" s="310"/>
      <c r="Z21" s="310"/>
      <c r="AA21" s="310"/>
      <c r="AB21" s="310"/>
      <c r="AC21" s="310" t="s">
        <v>193</v>
      </c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0"/>
      <c r="BF21" s="310"/>
      <c r="BG21" s="310"/>
      <c r="BH21" s="319"/>
      <c r="BI21" s="320"/>
      <c r="BJ21" s="320"/>
      <c r="BK21" s="320"/>
      <c r="BL21" s="320"/>
      <c r="BM21" s="320"/>
      <c r="BN21" s="320"/>
      <c r="BO21" s="320"/>
      <c r="BP21" s="321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  <c r="CA21" s="310"/>
      <c r="CB21" s="310"/>
      <c r="CC21" s="310"/>
      <c r="CD21" s="310"/>
      <c r="CE21" s="310"/>
      <c r="CF21" s="310"/>
      <c r="CG21" s="310"/>
      <c r="CH21" s="310"/>
    </row>
    <row r="22" spans="1:90" ht="46.5" customHeight="1" x14ac:dyDescent="0.25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1" t="s">
        <v>370</v>
      </c>
      <c r="AD22" s="312"/>
      <c r="AE22" s="312"/>
      <c r="AF22" s="312"/>
      <c r="AG22" s="312"/>
      <c r="AH22" s="312"/>
      <c r="AI22" s="312"/>
      <c r="AJ22" s="312"/>
      <c r="AK22" s="313"/>
      <c r="AL22" s="310" t="s">
        <v>290</v>
      </c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 t="s">
        <v>291</v>
      </c>
      <c r="AX22" s="310"/>
      <c r="AY22" s="310"/>
      <c r="AZ22" s="310"/>
      <c r="BA22" s="310"/>
      <c r="BB22" s="310"/>
      <c r="BC22" s="310"/>
      <c r="BD22" s="310"/>
      <c r="BE22" s="310"/>
      <c r="BF22" s="310"/>
      <c r="BG22" s="310"/>
      <c r="BH22" s="322"/>
      <c r="BI22" s="323"/>
      <c r="BJ22" s="323"/>
      <c r="BK22" s="323"/>
      <c r="BL22" s="323"/>
      <c r="BM22" s="323"/>
      <c r="BN22" s="323"/>
      <c r="BO22" s="323"/>
      <c r="BP22" s="324"/>
      <c r="BQ22" s="310"/>
      <c r="BR22" s="310"/>
      <c r="BS22" s="310"/>
      <c r="BT22" s="310"/>
      <c r="BU22" s="310"/>
      <c r="BV22" s="310"/>
      <c r="BW22" s="310"/>
      <c r="BX22" s="310"/>
      <c r="BY22" s="310"/>
      <c r="BZ22" s="310"/>
      <c r="CA22" s="310"/>
      <c r="CB22" s="310"/>
      <c r="CC22" s="310"/>
      <c r="CD22" s="310"/>
      <c r="CE22" s="310"/>
      <c r="CF22" s="310"/>
      <c r="CG22" s="310"/>
      <c r="CH22" s="310"/>
    </row>
    <row r="23" spans="1:90" x14ac:dyDescent="0.25">
      <c r="A23" s="310">
        <v>1</v>
      </c>
      <c r="B23" s="310"/>
      <c r="C23" s="310"/>
      <c r="D23" s="310">
        <v>2</v>
      </c>
      <c r="E23" s="310"/>
      <c r="F23" s="310"/>
      <c r="G23" s="310"/>
      <c r="H23" s="310"/>
      <c r="I23" s="310"/>
      <c r="J23" s="310"/>
      <c r="K23" s="310"/>
      <c r="L23" s="310">
        <v>3</v>
      </c>
      <c r="M23" s="310"/>
      <c r="N23" s="310"/>
      <c r="O23" s="310"/>
      <c r="P23" s="310"/>
      <c r="Q23" s="310"/>
      <c r="R23" s="310"/>
      <c r="S23" s="310"/>
      <c r="T23" s="310"/>
      <c r="U23" s="310"/>
      <c r="V23" s="310">
        <v>4</v>
      </c>
      <c r="W23" s="310"/>
      <c r="X23" s="310"/>
      <c r="Y23" s="310"/>
      <c r="Z23" s="310"/>
      <c r="AA23" s="310"/>
      <c r="AB23" s="310"/>
      <c r="AC23" s="310">
        <v>5</v>
      </c>
      <c r="AD23" s="310"/>
      <c r="AE23" s="310"/>
      <c r="AF23" s="310"/>
      <c r="AG23" s="310"/>
      <c r="AH23" s="310"/>
      <c r="AI23" s="310"/>
      <c r="AJ23" s="310"/>
      <c r="AK23" s="310"/>
      <c r="AL23" s="310">
        <v>6</v>
      </c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>
        <v>7</v>
      </c>
      <c r="AX23" s="310"/>
      <c r="AY23" s="310"/>
      <c r="AZ23" s="310"/>
      <c r="BA23" s="310"/>
      <c r="BB23" s="310"/>
      <c r="BC23" s="310"/>
      <c r="BD23" s="310"/>
      <c r="BE23" s="310"/>
      <c r="BF23" s="310"/>
      <c r="BG23" s="310"/>
      <c r="BH23" s="310">
        <v>8</v>
      </c>
      <c r="BI23" s="310"/>
      <c r="BJ23" s="310"/>
      <c r="BK23" s="310"/>
      <c r="BL23" s="310"/>
      <c r="BM23" s="310"/>
      <c r="BN23" s="310"/>
      <c r="BO23" s="310"/>
      <c r="BP23" s="310"/>
      <c r="BQ23" s="310">
        <v>9</v>
      </c>
      <c r="BR23" s="310"/>
      <c r="BS23" s="310"/>
      <c r="BT23" s="310"/>
      <c r="BU23" s="310"/>
      <c r="BV23" s="310"/>
      <c r="BW23" s="310"/>
      <c r="BX23" s="310"/>
      <c r="BY23" s="310">
        <v>10</v>
      </c>
      <c r="BZ23" s="310"/>
      <c r="CA23" s="310"/>
      <c r="CB23" s="310"/>
      <c r="CC23" s="310"/>
      <c r="CD23" s="310"/>
      <c r="CE23" s="310"/>
      <c r="CF23" s="310"/>
      <c r="CG23" s="310"/>
      <c r="CH23" s="310"/>
    </row>
    <row r="24" spans="1:90" x14ac:dyDescent="0.25">
      <c r="A24" s="310" t="s">
        <v>304</v>
      </c>
      <c r="B24" s="310"/>
      <c r="C24" s="310"/>
      <c r="D24" s="310" t="s">
        <v>371</v>
      </c>
      <c r="E24" s="310"/>
      <c r="F24" s="310"/>
      <c r="G24" s="310"/>
      <c r="H24" s="310"/>
      <c r="I24" s="310"/>
      <c r="J24" s="310"/>
      <c r="K24" s="310"/>
      <c r="L24" s="325">
        <f>'[1]79а'!$X$21</f>
        <v>1</v>
      </c>
      <c r="M24" s="325"/>
      <c r="N24" s="325"/>
      <c r="O24" s="325"/>
      <c r="P24" s="325"/>
      <c r="Q24" s="325"/>
      <c r="R24" s="325"/>
      <c r="S24" s="325"/>
      <c r="T24" s="325"/>
      <c r="U24" s="325"/>
      <c r="V24" s="326">
        <f t="shared" ref="V24:V26" si="0">AC24+AL24+AW24</f>
        <v>28579.95</v>
      </c>
      <c r="W24" s="326"/>
      <c r="X24" s="326"/>
      <c r="Y24" s="326"/>
      <c r="Z24" s="326"/>
      <c r="AA24" s="326"/>
      <c r="AB24" s="326"/>
      <c r="AC24" s="327">
        <f>'[1]79а'!$Z$21</f>
        <v>13545</v>
      </c>
      <c r="AD24" s="327"/>
      <c r="AE24" s="327"/>
      <c r="AF24" s="327"/>
      <c r="AG24" s="327"/>
      <c r="AH24" s="327"/>
      <c r="AI24" s="327"/>
      <c r="AJ24" s="327"/>
      <c r="AK24" s="327"/>
      <c r="AL24" s="327">
        <f>'[1]79а'!$AA$21</f>
        <v>15034.95</v>
      </c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8">
        <f>'[1]79а'!$AL$21</f>
        <v>0</v>
      </c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9"/>
      <c r="BI24" s="329"/>
      <c r="BJ24" s="329"/>
      <c r="BK24" s="329"/>
      <c r="BL24" s="329"/>
      <c r="BM24" s="329"/>
      <c r="BN24" s="329"/>
      <c r="BO24" s="329"/>
      <c r="BP24" s="329"/>
      <c r="BQ24" s="327">
        <f>'[1]79а'!$AN$21+'[1]79а'!$AP$21</f>
        <v>18576.97</v>
      </c>
      <c r="BR24" s="327"/>
      <c r="BS24" s="327"/>
      <c r="BT24" s="327"/>
      <c r="BU24" s="327"/>
      <c r="BV24" s="327"/>
      <c r="BW24" s="327"/>
      <c r="BX24" s="327"/>
      <c r="BY24" s="326">
        <f>(V24+BH24+BQ24)*12</f>
        <v>565883.04</v>
      </c>
      <c r="BZ24" s="326"/>
      <c r="CA24" s="326"/>
      <c r="CB24" s="326"/>
      <c r="CC24" s="326"/>
      <c r="CD24" s="326"/>
      <c r="CE24" s="326"/>
      <c r="CF24" s="326"/>
      <c r="CG24" s="326"/>
      <c r="CH24" s="326"/>
      <c r="CI24" s="154">
        <f>'[1]79а'!$AR$21</f>
        <v>47156.92</v>
      </c>
      <c r="CJ24" s="155">
        <f>CI24*12</f>
        <v>565883.04</v>
      </c>
      <c r="CK24" s="156"/>
      <c r="CL24" s="156"/>
    </row>
    <row r="25" spans="1:90" x14ac:dyDescent="0.25">
      <c r="A25" s="310" t="s">
        <v>312</v>
      </c>
      <c r="B25" s="310"/>
      <c r="C25" s="310"/>
      <c r="D25" s="310" t="s">
        <v>372</v>
      </c>
      <c r="E25" s="310"/>
      <c r="F25" s="310"/>
      <c r="G25" s="310"/>
      <c r="H25" s="310"/>
      <c r="I25" s="310"/>
      <c r="J25" s="310"/>
      <c r="K25" s="310"/>
      <c r="L25" s="325">
        <f>'[1]79а'!$X$29</f>
        <v>16.100000000000001</v>
      </c>
      <c r="M25" s="325"/>
      <c r="N25" s="325"/>
      <c r="O25" s="325"/>
      <c r="P25" s="325"/>
      <c r="Q25" s="325"/>
      <c r="R25" s="325"/>
      <c r="S25" s="325"/>
      <c r="T25" s="325"/>
      <c r="U25" s="325"/>
      <c r="V25" s="326">
        <f t="shared" si="0"/>
        <v>124223</v>
      </c>
      <c r="W25" s="326"/>
      <c r="X25" s="326"/>
      <c r="Y25" s="326"/>
      <c r="Z25" s="326"/>
      <c r="AA25" s="326"/>
      <c r="AB25" s="326"/>
      <c r="AC25" s="327">
        <f>'[1]79а'!$Z$29</f>
        <v>124223</v>
      </c>
      <c r="AD25" s="327"/>
      <c r="AE25" s="327"/>
      <c r="AF25" s="327"/>
      <c r="AG25" s="327"/>
      <c r="AH25" s="327"/>
      <c r="AI25" s="327"/>
      <c r="AJ25" s="327"/>
      <c r="AK25" s="327"/>
      <c r="AL25" s="327">
        <f>'[1]79а'!$AA$29</f>
        <v>0</v>
      </c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8">
        <f>'[1]79а'!$AL$29</f>
        <v>0</v>
      </c>
      <c r="AX25" s="328"/>
      <c r="AY25" s="328"/>
      <c r="AZ25" s="328"/>
      <c r="BA25" s="328"/>
      <c r="BB25" s="328"/>
      <c r="BC25" s="328"/>
      <c r="BD25" s="328"/>
      <c r="BE25" s="328"/>
      <c r="BF25" s="328"/>
      <c r="BG25" s="328"/>
      <c r="BH25" s="330">
        <f>'[1]79а'!$AJ$119</f>
        <v>61995.18</v>
      </c>
      <c r="BI25" s="330"/>
      <c r="BJ25" s="330"/>
      <c r="BK25" s="330"/>
      <c r="BL25" s="330"/>
      <c r="BM25" s="330"/>
      <c r="BN25" s="330"/>
      <c r="BO25" s="330"/>
      <c r="BP25" s="330"/>
      <c r="BQ25" s="327">
        <f>'[1]79а'!$AN$29+'[1]79а'!$AP$29</f>
        <v>121041.83</v>
      </c>
      <c r="BR25" s="327"/>
      <c r="BS25" s="327"/>
      <c r="BT25" s="327"/>
      <c r="BU25" s="327"/>
      <c r="BV25" s="327"/>
      <c r="BW25" s="327"/>
      <c r="BX25" s="327"/>
      <c r="BY25" s="326">
        <f t="shared" ref="BY25" si="1">(V25+BH25+BQ25)*12</f>
        <v>3687120.12</v>
      </c>
      <c r="BZ25" s="326"/>
      <c r="CA25" s="326"/>
      <c r="CB25" s="326"/>
      <c r="CC25" s="326"/>
      <c r="CD25" s="326"/>
      <c r="CE25" s="326"/>
      <c r="CF25" s="326"/>
      <c r="CG25" s="326"/>
      <c r="CH25" s="326"/>
      <c r="CI25" s="156"/>
      <c r="CJ25" s="156"/>
      <c r="CK25" s="156"/>
      <c r="CL25" s="156"/>
    </row>
    <row r="26" spans="1:90" ht="34.5" customHeight="1" x14ac:dyDescent="0.25">
      <c r="A26" s="310" t="s">
        <v>327</v>
      </c>
      <c r="B26" s="310"/>
      <c r="C26" s="310"/>
      <c r="D26" s="310" t="s">
        <v>373</v>
      </c>
      <c r="E26" s="310"/>
      <c r="F26" s="310"/>
      <c r="G26" s="310"/>
      <c r="H26" s="310"/>
      <c r="I26" s="310"/>
      <c r="J26" s="310"/>
      <c r="K26" s="310"/>
      <c r="L26" s="325">
        <f>'[1]79а'!$X$124+'[1]79а'!$X$173</f>
        <v>14</v>
      </c>
      <c r="M26" s="325"/>
      <c r="N26" s="325"/>
      <c r="O26" s="325"/>
      <c r="P26" s="325"/>
      <c r="Q26" s="325"/>
      <c r="R26" s="325"/>
      <c r="S26" s="325"/>
      <c r="T26" s="325"/>
      <c r="U26" s="325"/>
      <c r="V26" s="326">
        <f t="shared" si="0"/>
        <v>63628.81</v>
      </c>
      <c r="W26" s="326"/>
      <c r="X26" s="326"/>
      <c r="Y26" s="326"/>
      <c r="Z26" s="326"/>
      <c r="AA26" s="326"/>
      <c r="AB26" s="326"/>
      <c r="AC26" s="327">
        <f>CJ34</f>
        <v>61996</v>
      </c>
      <c r="AD26" s="327"/>
      <c r="AE26" s="327"/>
      <c r="AF26" s="327"/>
      <c r="AG26" s="327"/>
      <c r="AH26" s="327"/>
      <c r="AI26" s="327"/>
      <c r="AJ26" s="327"/>
      <c r="AK26" s="327"/>
      <c r="AL26" s="327">
        <f>'[1]79а'!$AA$124+'[1]79а'!$AA$173</f>
        <v>0</v>
      </c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30">
        <f>'[1]79а'!$AL$124+'[1]79а'!$AL$173</f>
        <v>1632.81</v>
      </c>
      <c r="AX26" s="330"/>
      <c r="AY26" s="330"/>
      <c r="AZ26" s="330"/>
      <c r="BA26" s="330"/>
      <c r="BB26" s="330"/>
      <c r="BC26" s="330"/>
      <c r="BD26" s="330"/>
      <c r="BE26" s="330"/>
      <c r="BF26" s="330"/>
      <c r="BG26" s="330"/>
      <c r="BH26" s="330">
        <f>CJ36</f>
        <v>33347.94</v>
      </c>
      <c r="BI26" s="330"/>
      <c r="BJ26" s="330"/>
      <c r="BK26" s="330"/>
      <c r="BL26" s="330"/>
      <c r="BM26" s="330"/>
      <c r="BN26" s="330"/>
      <c r="BO26" s="330"/>
      <c r="BP26" s="330"/>
      <c r="BQ26" s="327">
        <f>CJ38</f>
        <v>62629.95</v>
      </c>
      <c r="BR26" s="327"/>
      <c r="BS26" s="327"/>
      <c r="BT26" s="327"/>
      <c r="BU26" s="327"/>
      <c r="BV26" s="327"/>
      <c r="BW26" s="327"/>
      <c r="BX26" s="327"/>
      <c r="BY26" s="326">
        <f>(V26+BH26+BQ26)*12</f>
        <v>1915280.4</v>
      </c>
      <c r="BZ26" s="326"/>
      <c r="CA26" s="326"/>
      <c r="CB26" s="326"/>
      <c r="CC26" s="326"/>
      <c r="CD26" s="326"/>
      <c r="CE26" s="326"/>
      <c r="CF26" s="326"/>
      <c r="CG26" s="326"/>
      <c r="CH26" s="326"/>
      <c r="CI26" s="156"/>
      <c r="CJ26" s="156"/>
      <c r="CK26" s="156"/>
      <c r="CL26" s="156"/>
    </row>
    <row r="27" spans="1:90" x14ac:dyDescent="0.25">
      <c r="A27" s="333" t="s">
        <v>292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5"/>
      <c r="L27" s="336">
        <f>SUM(L24:U26)</f>
        <v>31.1</v>
      </c>
      <c r="M27" s="336"/>
      <c r="N27" s="336"/>
      <c r="O27" s="336"/>
      <c r="P27" s="336"/>
      <c r="Q27" s="336"/>
      <c r="R27" s="336"/>
      <c r="S27" s="336"/>
      <c r="T27" s="336"/>
      <c r="U27" s="336"/>
      <c r="V27" s="326">
        <f>SUM(V24:AB26)</f>
        <v>216431.76</v>
      </c>
      <c r="W27" s="326"/>
      <c r="X27" s="326"/>
      <c r="Y27" s="326"/>
      <c r="Z27" s="326"/>
      <c r="AA27" s="326"/>
      <c r="AB27" s="326"/>
      <c r="AC27" s="326">
        <f>SUM(AC24:AK26)</f>
        <v>199764</v>
      </c>
      <c r="AD27" s="326"/>
      <c r="AE27" s="326"/>
      <c r="AF27" s="326"/>
      <c r="AG27" s="326"/>
      <c r="AH27" s="326"/>
      <c r="AI27" s="326"/>
      <c r="AJ27" s="326"/>
      <c r="AK27" s="326"/>
      <c r="AL27" s="326">
        <f>SUM(AL24:AV26)</f>
        <v>15034.95</v>
      </c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9" t="s">
        <v>293</v>
      </c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 t="s">
        <v>293</v>
      </c>
      <c r="BI27" s="329"/>
      <c r="BJ27" s="329"/>
      <c r="BK27" s="329"/>
      <c r="BL27" s="329"/>
      <c r="BM27" s="329"/>
      <c r="BN27" s="329"/>
      <c r="BO27" s="329"/>
      <c r="BP27" s="329"/>
      <c r="BQ27" s="326">
        <f>SUM(BQ24:BX26)</f>
        <v>202248.75</v>
      </c>
      <c r="BR27" s="326"/>
      <c r="BS27" s="326"/>
      <c r="BT27" s="326"/>
      <c r="BU27" s="326"/>
      <c r="BV27" s="326"/>
      <c r="BW27" s="326"/>
      <c r="BX27" s="326"/>
      <c r="BY27" s="326">
        <f>SUM(BY24:CH26)-0.06</f>
        <v>6168283.5</v>
      </c>
      <c r="BZ27" s="326"/>
      <c r="CA27" s="326"/>
      <c r="CB27" s="326"/>
      <c r="CC27" s="326"/>
      <c r="CD27" s="326"/>
      <c r="CE27" s="326"/>
      <c r="CF27" s="326"/>
      <c r="CG27" s="326"/>
      <c r="CH27" s="326"/>
      <c r="CI27" s="156"/>
      <c r="CJ27" s="156"/>
      <c r="CK27" s="156"/>
      <c r="CL27" s="156"/>
    </row>
    <row r="28" spans="1:90" x14ac:dyDescent="0.25">
      <c r="A28" s="331" t="s">
        <v>446</v>
      </c>
      <c r="B28" s="331"/>
      <c r="C28" s="331"/>
      <c r="D28" s="331"/>
      <c r="E28" s="331"/>
      <c r="F28" s="331"/>
      <c r="G28" s="331"/>
      <c r="H28" s="331"/>
      <c r="I28" s="331"/>
      <c r="J28" s="331"/>
      <c r="K28" s="331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 t="s">
        <v>293</v>
      </c>
      <c r="W28" s="332"/>
      <c r="X28" s="332"/>
      <c r="Y28" s="332"/>
      <c r="Z28" s="332"/>
      <c r="AA28" s="332"/>
      <c r="AB28" s="332"/>
      <c r="AC28" s="332" t="s">
        <v>293</v>
      </c>
      <c r="AD28" s="332"/>
      <c r="AE28" s="332"/>
      <c r="AF28" s="332"/>
      <c r="AG28" s="332"/>
      <c r="AH28" s="332"/>
      <c r="AI28" s="332"/>
      <c r="AJ28" s="332"/>
      <c r="AK28" s="332"/>
      <c r="AL28" s="332" t="s">
        <v>293</v>
      </c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 t="s">
        <v>293</v>
      </c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 t="s">
        <v>293</v>
      </c>
      <c r="BI28" s="332"/>
      <c r="BJ28" s="332"/>
      <c r="BK28" s="332"/>
      <c r="BL28" s="332"/>
      <c r="BM28" s="332"/>
      <c r="BN28" s="332"/>
      <c r="BO28" s="332"/>
      <c r="BP28" s="332"/>
      <c r="BQ28" s="332" t="s">
        <v>293</v>
      </c>
      <c r="BR28" s="332"/>
      <c r="BS28" s="332"/>
      <c r="BT28" s="332"/>
      <c r="BU28" s="332"/>
      <c r="BV28" s="332"/>
      <c r="BW28" s="332"/>
      <c r="BX28" s="332"/>
      <c r="BY28" s="337" t="str">
        <f>Sheet1!F145</f>
        <v>Х</v>
      </c>
      <c r="BZ28" s="337"/>
      <c r="CA28" s="337"/>
      <c r="CB28" s="337"/>
      <c r="CC28" s="337"/>
      <c r="CD28" s="337"/>
      <c r="CE28" s="337"/>
      <c r="CF28" s="337"/>
      <c r="CG28" s="337"/>
      <c r="CH28" s="337"/>
      <c r="CI28" s="156"/>
      <c r="CJ28" s="157">
        <f>L41+L27</f>
        <v>40.549999999999997</v>
      </c>
      <c r="CK28" s="156"/>
      <c r="CL28" s="156"/>
    </row>
    <row r="29" spans="1:90" x14ac:dyDescent="0.25">
      <c r="CI29" s="156"/>
      <c r="CJ29" s="154">
        <f>'[1]79а'!$B$301</f>
        <v>7014386.04</v>
      </c>
      <c r="CK29" s="156"/>
      <c r="CL29" s="156"/>
    </row>
    <row r="30" spans="1:90" x14ac:dyDescent="0.25">
      <c r="A30" s="303" t="s">
        <v>282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 t="s">
        <v>365</v>
      </c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4"/>
      <c r="BZ30" s="304"/>
      <c r="CA30" s="304"/>
      <c r="CB30" s="304"/>
      <c r="CC30" s="304"/>
      <c r="CD30" s="304"/>
      <c r="CE30" s="304"/>
      <c r="CF30" s="304"/>
      <c r="CG30" s="304"/>
      <c r="CH30" s="304"/>
      <c r="CI30" s="156"/>
      <c r="CJ30" s="158" t="e">
        <f>CJ29-BY42</f>
        <v>#VALUE!</v>
      </c>
      <c r="CK30" s="156" t="s">
        <v>431</v>
      </c>
      <c r="CL30" s="156"/>
    </row>
    <row r="31" spans="1:90" x14ac:dyDescent="0.25">
      <c r="CI31" s="156"/>
      <c r="CJ31" s="158" t="e">
        <f>CJ30-BY27</f>
        <v>#VALUE!</v>
      </c>
      <c r="CK31" s="156"/>
      <c r="CL31" s="156"/>
    </row>
    <row r="32" spans="1:90" ht="28.5" customHeight="1" x14ac:dyDescent="0.25">
      <c r="A32" s="314" t="s">
        <v>374</v>
      </c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156"/>
      <c r="CJ32" s="158" t="e">
        <f>CJ31/12</f>
        <v>#VALUE!</v>
      </c>
      <c r="CK32" s="156"/>
      <c r="CL32" s="156"/>
    </row>
    <row r="33" spans="1:93" x14ac:dyDescent="0.25">
      <c r="CI33" s="156"/>
      <c r="CJ33" s="159">
        <f>'[1]79а'!$Z$291-AC40</f>
        <v>199764</v>
      </c>
      <c r="CK33" s="156" t="s">
        <v>432</v>
      </c>
      <c r="CL33" s="156"/>
    </row>
    <row r="34" spans="1:93" x14ac:dyDescent="0.25">
      <c r="A34" s="314" t="s">
        <v>367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CI34" s="156"/>
      <c r="CJ34" s="158">
        <f>CJ33-AC24-AC25</f>
        <v>61996</v>
      </c>
      <c r="CK34" s="156" t="s">
        <v>433</v>
      </c>
      <c r="CL34" s="156"/>
    </row>
    <row r="35" spans="1:93" x14ac:dyDescent="0.25">
      <c r="CI35" s="156"/>
      <c r="CJ35" s="160">
        <f>'[1]79а'!$AJ$291-BH40+4166.47</f>
        <v>95343.12</v>
      </c>
      <c r="CK35" s="156" t="s">
        <v>434</v>
      </c>
      <c r="CL35" s="156"/>
    </row>
    <row r="36" spans="1:93" x14ac:dyDescent="0.25">
      <c r="A36" s="310" t="s">
        <v>285</v>
      </c>
      <c r="B36" s="310"/>
      <c r="C36" s="310"/>
      <c r="D36" s="310" t="s">
        <v>286</v>
      </c>
      <c r="E36" s="310"/>
      <c r="F36" s="310"/>
      <c r="G36" s="310"/>
      <c r="H36" s="310"/>
      <c r="I36" s="310"/>
      <c r="J36" s="310"/>
      <c r="K36" s="310"/>
      <c r="L36" s="310" t="s">
        <v>287</v>
      </c>
      <c r="M36" s="310"/>
      <c r="N36" s="310"/>
      <c r="O36" s="310"/>
      <c r="P36" s="310"/>
      <c r="Q36" s="310"/>
      <c r="R36" s="310"/>
      <c r="S36" s="310"/>
      <c r="T36" s="310"/>
      <c r="U36" s="310"/>
      <c r="V36" s="310" t="s">
        <v>288</v>
      </c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310"/>
      <c r="BD36" s="310"/>
      <c r="BE36" s="310"/>
      <c r="BF36" s="310"/>
      <c r="BG36" s="310"/>
      <c r="BH36" s="341" t="s">
        <v>368</v>
      </c>
      <c r="BI36" s="342"/>
      <c r="BJ36" s="342"/>
      <c r="BK36" s="342"/>
      <c r="BL36" s="342"/>
      <c r="BM36" s="342"/>
      <c r="BN36" s="342"/>
      <c r="BO36" s="342"/>
      <c r="BP36" s="343"/>
      <c r="BQ36" s="310" t="s">
        <v>289</v>
      </c>
      <c r="BR36" s="310"/>
      <c r="BS36" s="310"/>
      <c r="BT36" s="310"/>
      <c r="BU36" s="310"/>
      <c r="BV36" s="310"/>
      <c r="BW36" s="310"/>
      <c r="BX36" s="310"/>
      <c r="BY36" s="310" t="s">
        <v>369</v>
      </c>
      <c r="BZ36" s="310"/>
      <c r="CA36" s="310"/>
      <c r="CB36" s="310"/>
      <c r="CC36" s="310"/>
      <c r="CD36" s="310"/>
      <c r="CE36" s="310"/>
      <c r="CF36" s="310"/>
      <c r="CG36" s="310"/>
      <c r="CH36" s="310"/>
      <c r="CI36" s="156"/>
      <c r="CJ36" s="158">
        <f>CJ35-BH25</f>
        <v>33347.94</v>
      </c>
      <c r="CK36" s="156" t="s">
        <v>435</v>
      </c>
      <c r="CL36" s="156"/>
    </row>
    <row r="37" spans="1:93" x14ac:dyDescent="0.25">
      <c r="A37" s="310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 t="s">
        <v>169</v>
      </c>
      <c r="W37" s="310"/>
      <c r="X37" s="310"/>
      <c r="Y37" s="310"/>
      <c r="Z37" s="310"/>
      <c r="AA37" s="310"/>
      <c r="AB37" s="310"/>
      <c r="AC37" s="310" t="s">
        <v>193</v>
      </c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  <c r="AR37" s="310"/>
      <c r="AS37" s="310"/>
      <c r="AT37" s="310"/>
      <c r="AU37" s="310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0"/>
      <c r="BG37" s="310"/>
      <c r="BH37" s="344"/>
      <c r="BI37" s="345"/>
      <c r="BJ37" s="345"/>
      <c r="BK37" s="345"/>
      <c r="BL37" s="345"/>
      <c r="BM37" s="345"/>
      <c r="BN37" s="345"/>
      <c r="BO37" s="345"/>
      <c r="BP37" s="346"/>
      <c r="BQ37" s="310"/>
      <c r="BR37" s="310"/>
      <c r="BS37" s="310"/>
      <c r="BT37" s="310"/>
      <c r="BU37" s="310"/>
      <c r="BV37" s="310"/>
      <c r="BW37" s="310"/>
      <c r="BX37" s="310"/>
      <c r="BY37" s="310"/>
      <c r="BZ37" s="310"/>
      <c r="CA37" s="310"/>
      <c r="CB37" s="310"/>
      <c r="CC37" s="310"/>
      <c r="CD37" s="310"/>
      <c r="CE37" s="310"/>
      <c r="CF37" s="310"/>
      <c r="CG37" s="310"/>
      <c r="CH37" s="310"/>
      <c r="CI37" s="156"/>
      <c r="CJ37" s="159">
        <f>'[1]79а'!$AN$291+'[1]79а'!$AP$291-BQ40</f>
        <v>202248.75</v>
      </c>
      <c r="CK37" s="156" t="s">
        <v>436</v>
      </c>
      <c r="CL37" s="156"/>
    </row>
    <row r="38" spans="1:93" ht="53.25" customHeight="1" x14ac:dyDescent="0.25">
      <c r="A38" s="310"/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38" t="s">
        <v>370</v>
      </c>
      <c r="AD38" s="339"/>
      <c r="AE38" s="339"/>
      <c r="AF38" s="339"/>
      <c r="AG38" s="339"/>
      <c r="AH38" s="339"/>
      <c r="AI38" s="339"/>
      <c r="AJ38" s="339"/>
      <c r="AK38" s="340"/>
      <c r="AL38" s="310" t="s">
        <v>290</v>
      </c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 t="s">
        <v>291</v>
      </c>
      <c r="AX38" s="310"/>
      <c r="AY38" s="310"/>
      <c r="AZ38" s="310"/>
      <c r="BA38" s="310"/>
      <c r="BB38" s="310"/>
      <c r="BC38" s="310"/>
      <c r="BD38" s="310"/>
      <c r="BE38" s="310"/>
      <c r="BF38" s="310"/>
      <c r="BG38" s="310"/>
      <c r="BH38" s="347"/>
      <c r="BI38" s="348"/>
      <c r="BJ38" s="348"/>
      <c r="BK38" s="348"/>
      <c r="BL38" s="348"/>
      <c r="BM38" s="348"/>
      <c r="BN38" s="348"/>
      <c r="BO38" s="348"/>
      <c r="BP38" s="349"/>
      <c r="BQ38" s="310"/>
      <c r="BR38" s="310"/>
      <c r="BS38" s="310"/>
      <c r="BT38" s="310"/>
      <c r="BU38" s="310"/>
      <c r="BV38" s="310"/>
      <c r="BW38" s="310"/>
      <c r="BX38" s="310"/>
      <c r="BY38" s="310"/>
      <c r="BZ38" s="310"/>
      <c r="CA38" s="310"/>
      <c r="CB38" s="310"/>
      <c r="CC38" s="310"/>
      <c r="CD38" s="310"/>
      <c r="CE38" s="310"/>
      <c r="CF38" s="310"/>
      <c r="CG38" s="310"/>
      <c r="CH38" s="310"/>
      <c r="CI38" s="156"/>
      <c r="CJ38" s="158">
        <f>CJ37-BQ24-BQ25</f>
        <v>62629.95</v>
      </c>
      <c r="CK38" s="156" t="s">
        <v>437</v>
      </c>
      <c r="CL38" s="156"/>
    </row>
    <row r="39" spans="1:93" x14ac:dyDescent="0.25">
      <c r="A39" s="310">
        <v>1</v>
      </c>
      <c r="B39" s="310"/>
      <c r="C39" s="310"/>
      <c r="D39" s="310">
        <v>2</v>
      </c>
      <c r="E39" s="310"/>
      <c r="F39" s="310"/>
      <c r="G39" s="310"/>
      <c r="H39" s="310"/>
      <c r="I39" s="310"/>
      <c r="J39" s="310"/>
      <c r="K39" s="310"/>
      <c r="L39" s="310">
        <v>3</v>
      </c>
      <c r="M39" s="310"/>
      <c r="N39" s="310"/>
      <c r="O39" s="310"/>
      <c r="P39" s="310"/>
      <c r="Q39" s="310"/>
      <c r="R39" s="310"/>
      <c r="S39" s="310"/>
      <c r="T39" s="310"/>
      <c r="U39" s="310"/>
      <c r="V39" s="310">
        <v>4</v>
      </c>
      <c r="W39" s="310"/>
      <c r="X39" s="310"/>
      <c r="Y39" s="310"/>
      <c r="Z39" s="310"/>
      <c r="AA39" s="310"/>
      <c r="AB39" s="310"/>
      <c r="AC39" s="310">
        <v>5</v>
      </c>
      <c r="AD39" s="310"/>
      <c r="AE39" s="310"/>
      <c r="AF39" s="310"/>
      <c r="AG39" s="310"/>
      <c r="AH39" s="310"/>
      <c r="AI39" s="310"/>
      <c r="AJ39" s="310"/>
      <c r="AK39" s="310"/>
      <c r="AL39" s="310">
        <v>6</v>
      </c>
      <c r="AM39" s="310"/>
      <c r="AN39" s="310"/>
      <c r="AO39" s="310"/>
      <c r="AP39" s="310"/>
      <c r="AQ39" s="310"/>
      <c r="AR39" s="310"/>
      <c r="AS39" s="310"/>
      <c r="AT39" s="310"/>
      <c r="AU39" s="310"/>
      <c r="AV39" s="310"/>
      <c r="AW39" s="310">
        <v>7</v>
      </c>
      <c r="AX39" s="310"/>
      <c r="AY39" s="310"/>
      <c r="AZ39" s="310"/>
      <c r="BA39" s="310"/>
      <c r="BB39" s="310"/>
      <c r="BC39" s="310"/>
      <c r="BD39" s="310"/>
      <c r="BE39" s="310"/>
      <c r="BF39" s="310"/>
      <c r="BG39" s="310"/>
      <c r="BH39" s="310">
        <v>8</v>
      </c>
      <c r="BI39" s="310"/>
      <c r="BJ39" s="310"/>
      <c r="BK39" s="310"/>
      <c r="BL39" s="310"/>
      <c r="BM39" s="310"/>
      <c r="BN39" s="310"/>
      <c r="BO39" s="310"/>
      <c r="BP39" s="310"/>
      <c r="BQ39" s="310">
        <v>9</v>
      </c>
      <c r="BR39" s="310"/>
      <c r="BS39" s="310"/>
      <c r="BT39" s="310"/>
      <c r="BU39" s="310"/>
      <c r="BV39" s="310"/>
      <c r="BW39" s="310"/>
      <c r="BX39" s="310"/>
      <c r="BY39" s="310">
        <v>10</v>
      </c>
      <c r="BZ39" s="310"/>
      <c r="CA39" s="310"/>
      <c r="CB39" s="310"/>
      <c r="CC39" s="310"/>
      <c r="CD39" s="310"/>
      <c r="CE39" s="310"/>
      <c r="CF39" s="310"/>
      <c r="CG39" s="310"/>
      <c r="CH39" s="310"/>
      <c r="CI39" s="156"/>
      <c r="CJ39" s="156"/>
      <c r="CK39" s="156"/>
      <c r="CL39" s="156"/>
      <c r="CO39" s="63"/>
    </row>
    <row r="40" spans="1:93" ht="15" customHeight="1" x14ac:dyDescent="0.25">
      <c r="A40" s="310" t="s">
        <v>304</v>
      </c>
      <c r="B40" s="310"/>
      <c r="C40" s="310"/>
      <c r="D40" s="310" t="s">
        <v>373</v>
      </c>
      <c r="E40" s="310"/>
      <c r="F40" s="310"/>
      <c r="G40" s="310"/>
      <c r="H40" s="310"/>
      <c r="I40" s="310"/>
      <c r="J40" s="310"/>
      <c r="K40" s="310"/>
      <c r="L40" s="325">
        <f>'[1]79а'!$X$218</f>
        <v>9.4499999999999993</v>
      </c>
      <c r="M40" s="325"/>
      <c r="N40" s="325"/>
      <c r="O40" s="325"/>
      <c r="P40" s="325"/>
      <c r="Q40" s="325"/>
      <c r="R40" s="325"/>
      <c r="S40" s="325"/>
      <c r="T40" s="325"/>
      <c r="U40" s="325"/>
      <c r="V40" s="326">
        <f t="shared" ref="V40" si="2">AC40+AL40+AW40</f>
        <v>40584.9</v>
      </c>
      <c r="W40" s="326"/>
      <c r="X40" s="326"/>
      <c r="Y40" s="326"/>
      <c r="Z40" s="326"/>
      <c r="AA40" s="326"/>
      <c r="AB40" s="326"/>
      <c r="AC40" s="327">
        <f>'[1]79а'!$Z$294</f>
        <v>40584.9</v>
      </c>
      <c r="AD40" s="327"/>
      <c r="AE40" s="327"/>
      <c r="AF40" s="327"/>
      <c r="AG40" s="327"/>
      <c r="AH40" s="327"/>
      <c r="AI40" s="327"/>
      <c r="AJ40" s="327"/>
      <c r="AK40" s="327"/>
      <c r="AL40" s="327">
        <f>'[2]15а'!$AA$218</f>
        <v>0</v>
      </c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8">
        <f>'[2]15а'!$AL$218</f>
        <v>0</v>
      </c>
      <c r="AX40" s="328"/>
      <c r="AY40" s="328"/>
      <c r="AZ40" s="328"/>
      <c r="BA40" s="328"/>
      <c r="BB40" s="328"/>
      <c r="BC40" s="328"/>
      <c r="BD40" s="328"/>
      <c r="BE40" s="328"/>
      <c r="BF40" s="328"/>
      <c r="BG40" s="328"/>
      <c r="BH40" s="330">
        <f>'[1]79а'!$AJ$294+3543.46</f>
        <v>3543.46</v>
      </c>
      <c r="BI40" s="330"/>
      <c r="BJ40" s="330"/>
      <c r="BK40" s="330"/>
      <c r="BL40" s="330"/>
      <c r="BM40" s="330"/>
      <c r="BN40" s="330"/>
      <c r="BO40" s="330"/>
      <c r="BP40" s="330"/>
      <c r="BQ40" s="327">
        <f>'[1]79а'!$AN$294+'[1]79а'!$AP$294</f>
        <v>26380.18</v>
      </c>
      <c r="BR40" s="327"/>
      <c r="BS40" s="327"/>
      <c r="BT40" s="327"/>
      <c r="BU40" s="327"/>
      <c r="BV40" s="327"/>
      <c r="BW40" s="327"/>
      <c r="BX40" s="327"/>
      <c r="BY40" s="326">
        <f>(V40+BH40+BQ40)*12+0.06</f>
        <v>846102.54</v>
      </c>
      <c r="BZ40" s="326"/>
      <c r="CA40" s="326"/>
      <c r="CB40" s="326"/>
      <c r="CC40" s="326"/>
      <c r="CD40" s="326"/>
      <c r="CE40" s="326"/>
      <c r="CF40" s="326"/>
      <c r="CG40" s="326"/>
      <c r="CH40" s="326"/>
      <c r="CI40" s="156"/>
      <c r="CJ40" s="159">
        <f>'[1]79а'!$Z$291</f>
        <v>240348.9</v>
      </c>
      <c r="CK40" s="156" t="s">
        <v>438</v>
      </c>
      <c r="CL40" s="158">
        <f>CJ40-AC27-AC41</f>
        <v>0</v>
      </c>
    </row>
    <row r="41" spans="1:93" x14ac:dyDescent="0.25">
      <c r="A41" s="333" t="s">
        <v>292</v>
      </c>
      <c r="B41" s="334"/>
      <c r="C41" s="334"/>
      <c r="D41" s="334"/>
      <c r="E41" s="334"/>
      <c r="F41" s="334"/>
      <c r="G41" s="334"/>
      <c r="H41" s="334"/>
      <c r="I41" s="334"/>
      <c r="J41" s="334"/>
      <c r="K41" s="335"/>
      <c r="L41" s="336">
        <f>SUM(L40:U40)</f>
        <v>9.4499999999999993</v>
      </c>
      <c r="M41" s="336"/>
      <c r="N41" s="336"/>
      <c r="O41" s="336"/>
      <c r="P41" s="336"/>
      <c r="Q41" s="336"/>
      <c r="R41" s="336"/>
      <c r="S41" s="336"/>
      <c r="T41" s="336"/>
      <c r="U41" s="336"/>
      <c r="V41" s="326">
        <f>SUM(V40:AB40)</f>
        <v>40584.9</v>
      </c>
      <c r="W41" s="326"/>
      <c r="X41" s="326"/>
      <c r="Y41" s="326"/>
      <c r="Z41" s="326"/>
      <c r="AA41" s="326"/>
      <c r="AB41" s="326"/>
      <c r="AC41" s="326">
        <f>SUM(AC40:AK40)</f>
        <v>40584.9</v>
      </c>
      <c r="AD41" s="326"/>
      <c r="AE41" s="326"/>
      <c r="AF41" s="326"/>
      <c r="AG41" s="326"/>
      <c r="AH41" s="326"/>
      <c r="AI41" s="326"/>
      <c r="AJ41" s="326"/>
      <c r="AK41" s="326"/>
      <c r="AL41" s="326">
        <f>SUM(AL40:AV40)</f>
        <v>0</v>
      </c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9" t="s">
        <v>293</v>
      </c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 t="s">
        <v>293</v>
      </c>
      <c r="BI41" s="329"/>
      <c r="BJ41" s="329"/>
      <c r="BK41" s="329"/>
      <c r="BL41" s="329"/>
      <c r="BM41" s="329"/>
      <c r="BN41" s="329"/>
      <c r="BO41" s="329"/>
      <c r="BP41" s="329"/>
      <c r="BQ41" s="326">
        <f>SUM(BQ40:BX40)</f>
        <v>26380.18</v>
      </c>
      <c r="BR41" s="326"/>
      <c r="BS41" s="326"/>
      <c r="BT41" s="326"/>
      <c r="BU41" s="326"/>
      <c r="BV41" s="326"/>
      <c r="BW41" s="326"/>
      <c r="BX41" s="326"/>
      <c r="BY41" s="326">
        <f>SUM(BY40:CH40)</f>
        <v>846102.54</v>
      </c>
      <c r="BZ41" s="326"/>
      <c r="CA41" s="326"/>
      <c r="CB41" s="326"/>
      <c r="CC41" s="326"/>
      <c r="CD41" s="326"/>
      <c r="CE41" s="326"/>
      <c r="CF41" s="326"/>
      <c r="CG41" s="326"/>
      <c r="CH41" s="326"/>
      <c r="CI41" s="156"/>
      <c r="CJ41" s="159">
        <f>'[1]79а'!$AJ$291</f>
        <v>94720.11</v>
      </c>
      <c r="CK41" s="156" t="s">
        <v>439</v>
      </c>
      <c r="CL41" s="158">
        <f>CJ41-BH25-BH26-BH40</f>
        <v>-4166.47</v>
      </c>
    </row>
    <row r="42" spans="1:93" x14ac:dyDescent="0.25">
      <c r="A42" s="331" t="s">
        <v>446</v>
      </c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 t="s">
        <v>293</v>
      </c>
      <c r="W42" s="332"/>
      <c r="X42" s="332"/>
      <c r="Y42" s="332"/>
      <c r="Z42" s="332"/>
      <c r="AA42" s="332"/>
      <c r="AB42" s="332"/>
      <c r="AC42" s="332" t="s">
        <v>293</v>
      </c>
      <c r="AD42" s="332"/>
      <c r="AE42" s="332"/>
      <c r="AF42" s="332"/>
      <c r="AG42" s="332"/>
      <c r="AH42" s="332"/>
      <c r="AI42" s="332"/>
      <c r="AJ42" s="332"/>
      <c r="AK42" s="332"/>
      <c r="AL42" s="332" t="s">
        <v>293</v>
      </c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 t="s">
        <v>293</v>
      </c>
      <c r="AX42" s="332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 t="s">
        <v>293</v>
      </c>
      <c r="BI42" s="332"/>
      <c r="BJ42" s="332"/>
      <c r="BK42" s="332"/>
      <c r="BL42" s="332"/>
      <c r="BM42" s="332"/>
      <c r="BN42" s="332"/>
      <c r="BO42" s="332"/>
      <c r="BP42" s="332"/>
      <c r="BQ42" s="332" t="s">
        <v>293</v>
      </c>
      <c r="BR42" s="332"/>
      <c r="BS42" s="332"/>
      <c r="BT42" s="332"/>
      <c r="BU42" s="332"/>
      <c r="BV42" s="332"/>
      <c r="BW42" s="332"/>
      <c r="BX42" s="332"/>
      <c r="BY42" s="337" t="str">
        <f>Sheet1!I145</f>
        <v>Х</v>
      </c>
      <c r="BZ42" s="337"/>
      <c r="CA42" s="337"/>
      <c r="CB42" s="337"/>
      <c r="CC42" s="337"/>
      <c r="CD42" s="337"/>
      <c r="CE42" s="337"/>
      <c r="CF42" s="337"/>
      <c r="CG42" s="337"/>
      <c r="CH42" s="337"/>
      <c r="CI42" s="156"/>
      <c r="CJ42" s="159">
        <f>'[1]79а'!$AN$291+'[1]79а'!$AP$291</f>
        <v>228628.93</v>
      </c>
      <c r="CK42" s="156" t="s">
        <v>440</v>
      </c>
      <c r="CL42" s="158">
        <f>CJ42-BQ27-BQ40</f>
        <v>0</v>
      </c>
    </row>
    <row r="43" spans="1:93" x14ac:dyDescent="0.25">
      <c r="BY43" s="351"/>
      <c r="BZ43" s="352"/>
      <c r="CA43" s="352"/>
      <c r="CB43" s="352"/>
      <c r="CC43" s="352"/>
      <c r="CD43" s="352"/>
      <c r="CE43" s="352"/>
      <c r="CF43" s="352"/>
      <c r="CG43" s="352"/>
      <c r="CH43" s="352"/>
      <c r="CI43" s="156"/>
      <c r="CJ43" s="159">
        <f>'[1]79а'!$AR$291</f>
        <v>580365.68999999994</v>
      </c>
      <c r="CK43" s="156" t="s">
        <v>441</v>
      </c>
      <c r="CL43" s="158"/>
    </row>
    <row r="44" spans="1:93" x14ac:dyDescent="0.25">
      <c r="A44" s="303" t="s">
        <v>282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4" t="s">
        <v>365</v>
      </c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304"/>
      <c r="AQ44" s="304"/>
      <c r="AR44" s="304"/>
      <c r="AS44" s="304"/>
      <c r="AT44" s="304"/>
      <c r="AU44" s="304"/>
      <c r="AV44" s="304"/>
      <c r="AW44" s="304"/>
      <c r="AX44" s="304"/>
      <c r="AY44" s="304"/>
      <c r="AZ44" s="304"/>
      <c r="BA44" s="304"/>
      <c r="BB44" s="304"/>
      <c r="BC44" s="304"/>
      <c r="BD44" s="304"/>
      <c r="BE44" s="304"/>
      <c r="BF44" s="304"/>
      <c r="BG44" s="304"/>
      <c r="BH44" s="304"/>
      <c r="BI44" s="304"/>
      <c r="BJ44" s="304"/>
      <c r="BK44" s="304"/>
      <c r="BL44" s="304"/>
      <c r="BM44" s="304"/>
      <c r="BN44" s="304"/>
      <c r="BO44" s="304"/>
      <c r="BP44" s="304"/>
      <c r="BQ44" s="304"/>
      <c r="BR44" s="304"/>
      <c r="BS44" s="304"/>
      <c r="BT44" s="304"/>
      <c r="BU44" s="304"/>
      <c r="BV44" s="304"/>
      <c r="BW44" s="304"/>
      <c r="BX44" s="304"/>
      <c r="BY44" s="304"/>
      <c r="BZ44" s="304"/>
      <c r="CA44" s="304"/>
      <c r="CB44" s="304"/>
      <c r="CC44" s="304"/>
      <c r="CD44" s="304"/>
      <c r="CE44" s="304"/>
      <c r="CF44" s="304"/>
      <c r="CG44" s="304"/>
      <c r="CH44" s="304"/>
      <c r="CI44" s="156"/>
      <c r="CJ44" s="158" t="e">
        <f>BY42-BY41</f>
        <v>#VALUE!</v>
      </c>
      <c r="CK44" s="156"/>
      <c r="CL44" s="156"/>
    </row>
    <row r="45" spans="1:93" x14ac:dyDescent="0.25">
      <c r="CI45" s="156"/>
      <c r="CJ45" s="158" t="e">
        <f>CJ44/12</f>
        <v>#VALUE!</v>
      </c>
      <c r="CK45" s="156"/>
      <c r="CL45" s="156"/>
    </row>
    <row r="46" spans="1:93" ht="48" customHeight="1" x14ac:dyDescent="0.25">
      <c r="A46" s="350" t="s">
        <v>375</v>
      </c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  <c r="BS46" s="350"/>
      <c r="BT46" s="350"/>
      <c r="BU46" s="350"/>
      <c r="BV46" s="350"/>
      <c r="BW46" s="350"/>
      <c r="BX46" s="350"/>
      <c r="BY46" s="350"/>
      <c r="BZ46" s="350"/>
      <c r="CA46" s="350"/>
      <c r="CB46" s="350"/>
      <c r="CC46" s="350"/>
      <c r="CD46" s="350"/>
      <c r="CE46" s="350"/>
      <c r="CF46" s="350"/>
      <c r="CG46" s="350"/>
      <c r="CH46" s="350"/>
      <c r="CI46" s="156"/>
      <c r="CJ46" s="158">
        <f t="shared" ref="CJ46:CJ48" si="3">BY46-BY45</f>
        <v>0</v>
      </c>
      <c r="CK46" s="156"/>
      <c r="CL46" s="156"/>
    </row>
    <row r="47" spans="1:93" x14ac:dyDescent="0.25">
      <c r="CI47" s="156"/>
      <c r="CJ47" s="158">
        <f t="shared" si="3"/>
        <v>0</v>
      </c>
      <c r="CK47" s="156"/>
      <c r="CL47" s="156"/>
    </row>
    <row r="48" spans="1:93" x14ac:dyDescent="0.25">
      <c r="A48" s="314" t="s">
        <v>367</v>
      </c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CI48" s="156"/>
      <c r="CJ48" s="158">
        <f t="shared" si="3"/>
        <v>0</v>
      </c>
      <c r="CK48" s="156"/>
      <c r="CL48" s="156"/>
    </row>
    <row r="50" spans="1:88" x14ac:dyDescent="0.25">
      <c r="A50" s="310" t="s">
        <v>285</v>
      </c>
      <c r="B50" s="310"/>
      <c r="C50" s="310"/>
      <c r="D50" s="310" t="s">
        <v>286</v>
      </c>
      <c r="E50" s="310"/>
      <c r="F50" s="310"/>
      <c r="G50" s="310"/>
      <c r="H50" s="310"/>
      <c r="I50" s="310"/>
      <c r="J50" s="310"/>
      <c r="K50" s="310"/>
      <c r="L50" s="310" t="s">
        <v>287</v>
      </c>
      <c r="M50" s="310"/>
      <c r="N50" s="310"/>
      <c r="O50" s="310"/>
      <c r="P50" s="310"/>
      <c r="Q50" s="310"/>
      <c r="R50" s="310"/>
      <c r="S50" s="310"/>
      <c r="T50" s="310"/>
      <c r="U50" s="310"/>
      <c r="V50" s="310" t="s">
        <v>288</v>
      </c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0"/>
      <c r="BF50" s="310"/>
      <c r="BG50" s="310"/>
      <c r="BH50" s="341" t="s">
        <v>368</v>
      </c>
      <c r="BI50" s="342"/>
      <c r="BJ50" s="342"/>
      <c r="BK50" s="342"/>
      <c r="BL50" s="342"/>
      <c r="BM50" s="342"/>
      <c r="BN50" s="342"/>
      <c r="BO50" s="342"/>
      <c r="BP50" s="343"/>
      <c r="BQ50" s="310" t="s">
        <v>289</v>
      </c>
      <c r="BR50" s="310"/>
      <c r="BS50" s="310"/>
      <c r="BT50" s="310"/>
      <c r="BU50" s="310"/>
      <c r="BV50" s="310"/>
      <c r="BW50" s="310"/>
      <c r="BX50" s="310"/>
      <c r="BY50" s="310" t="s">
        <v>369</v>
      </c>
      <c r="BZ50" s="310"/>
      <c r="CA50" s="310"/>
      <c r="CB50" s="310"/>
      <c r="CC50" s="310"/>
      <c r="CD50" s="310"/>
      <c r="CE50" s="310"/>
      <c r="CF50" s="310"/>
      <c r="CG50" s="310"/>
      <c r="CH50" s="310"/>
    </row>
    <row r="51" spans="1:88" x14ac:dyDescent="0.25">
      <c r="A51" s="310"/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 t="s">
        <v>169</v>
      </c>
      <c r="W51" s="310"/>
      <c r="X51" s="310"/>
      <c r="Y51" s="310"/>
      <c r="Z51" s="310"/>
      <c r="AA51" s="310"/>
      <c r="AB51" s="310"/>
      <c r="AC51" s="310" t="s">
        <v>193</v>
      </c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U51" s="310"/>
      <c r="AV51" s="310"/>
      <c r="AW51" s="310"/>
      <c r="AX51" s="310"/>
      <c r="AY51" s="310"/>
      <c r="AZ51" s="310"/>
      <c r="BA51" s="310"/>
      <c r="BB51" s="310"/>
      <c r="BC51" s="310"/>
      <c r="BD51" s="310"/>
      <c r="BE51" s="310"/>
      <c r="BF51" s="310"/>
      <c r="BG51" s="310"/>
      <c r="BH51" s="344"/>
      <c r="BI51" s="345"/>
      <c r="BJ51" s="345"/>
      <c r="BK51" s="345"/>
      <c r="BL51" s="345"/>
      <c r="BM51" s="345"/>
      <c r="BN51" s="345"/>
      <c r="BO51" s="345"/>
      <c r="BP51" s="346"/>
      <c r="BQ51" s="310"/>
      <c r="BR51" s="310"/>
      <c r="BS51" s="310"/>
      <c r="BT51" s="310"/>
      <c r="BU51" s="310"/>
      <c r="BV51" s="310"/>
      <c r="BW51" s="310"/>
      <c r="BX51" s="310"/>
      <c r="BY51" s="310"/>
      <c r="BZ51" s="310"/>
      <c r="CA51" s="310"/>
      <c r="CB51" s="310"/>
      <c r="CC51" s="310"/>
      <c r="CD51" s="310"/>
      <c r="CE51" s="310"/>
      <c r="CF51" s="310"/>
      <c r="CG51" s="310"/>
      <c r="CH51" s="310"/>
    </row>
    <row r="52" spans="1:88" ht="35.25" customHeight="1" x14ac:dyDescent="0.25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38" t="s">
        <v>370</v>
      </c>
      <c r="AD52" s="339"/>
      <c r="AE52" s="339"/>
      <c r="AF52" s="339"/>
      <c r="AG52" s="339"/>
      <c r="AH52" s="339"/>
      <c r="AI52" s="339"/>
      <c r="AJ52" s="339"/>
      <c r="AK52" s="340"/>
      <c r="AL52" s="310" t="s">
        <v>290</v>
      </c>
      <c r="AM52" s="310"/>
      <c r="AN52" s="310"/>
      <c r="AO52" s="310"/>
      <c r="AP52" s="310"/>
      <c r="AQ52" s="310"/>
      <c r="AR52" s="310"/>
      <c r="AS52" s="310"/>
      <c r="AT52" s="310"/>
      <c r="AU52" s="310"/>
      <c r="AV52" s="310"/>
      <c r="AW52" s="310" t="s">
        <v>291</v>
      </c>
      <c r="AX52" s="310"/>
      <c r="AY52" s="310"/>
      <c r="AZ52" s="310"/>
      <c r="BA52" s="310"/>
      <c r="BB52" s="310"/>
      <c r="BC52" s="310"/>
      <c r="BD52" s="310"/>
      <c r="BE52" s="310"/>
      <c r="BF52" s="310"/>
      <c r="BG52" s="310"/>
      <c r="BH52" s="347"/>
      <c r="BI52" s="348"/>
      <c r="BJ52" s="348"/>
      <c r="BK52" s="348"/>
      <c r="BL52" s="348"/>
      <c r="BM52" s="348"/>
      <c r="BN52" s="348"/>
      <c r="BO52" s="348"/>
      <c r="BP52" s="349"/>
      <c r="BQ52" s="310"/>
      <c r="BR52" s="310"/>
      <c r="BS52" s="310"/>
      <c r="BT52" s="310"/>
      <c r="BU52" s="310"/>
      <c r="BV52" s="310"/>
      <c r="BW52" s="310"/>
      <c r="BX52" s="310"/>
      <c r="BY52" s="310"/>
      <c r="BZ52" s="310"/>
      <c r="CA52" s="310"/>
      <c r="CB52" s="310"/>
      <c r="CC52" s="310"/>
      <c r="CD52" s="310"/>
      <c r="CE52" s="310"/>
      <c r="CF52" s="310"/>
      <c r="CG52" s="310"/>
      <c r="CH52" s="310"/>
    </row>
    <row r="53" spans="1:88" x14ac:dyDescent="0.25">
      <c r="A53" s="310">
        <v>1</v>
      </c>
      <c r="B53" s="310"/>
      <c r="C53" s="310"/>
      <c r="D53" s="310">
        <v>2</v>
      </c>
      <c r="E53" s="310"/>
      <c r="F53" s="310"/>
      <c r="G53" s="310"/>
      <c r="H53" s="310"/>
      <c r="I53" s="310"/>
      <c r="J53" s="310"/>
      <c r="K53" s="310"/>
      <c r="L53" s="310">
        <v>3</v>
      </c>
      <c r="M53" s="310"/>
      <c r="N53" s="310"/>
      <c r="O53" s="310"/>
      <c r="P53" s="310"/>
      <c r="Q53" s="310"/>
      <c r="R53" s="310"/>
      <c r="S53" s="310"/>
      <c r="T53" s="310"/>
      <c r="U53" s="310"/>
      <c r="V53" s="310">
        <v>4</v>
      </c>
      <c r="W53" s="310"/>
      <c r="X53" s="310"/>
      <c r="Y53" s="310"/>
      <c r="Z53" s="310"/>
      <c r="AA53" s="310"/>
      <c r="AB53" s="310"/>
      <c r="AC53" s="310">
        <v>5</v>
      </c>
      <c r="AD53" s="310"/>
      <c r="AE53" s="310"/>
      <c r="AF53" s="310"/>
      <c r="AG53" s="310"/>
      <c r="AH53" s="310"/>
      <c r="AI53" s="310"/>
      <c r="AJ53" s="310"/>
      <c r="AK53" s="310"/>
      <c r="AL53" s="310">
        <v>6</v>
      </c>
      <c r="AM53" s="310"/>
      <c r="AN53" s="310"/>
      <c r="AO53" s="310"/>
      <c r="AP53" s="310"/>
      <c r="AQ53" s="310"/>
      <c r="AR53" s="310"/>
      <c r="AS53" s="310"/>
      <c r="AT53" s="310"/>
      <c r="AU53" s="310"/>
      <c r="AV53" s="310"/>
      <c r="AW53" s="310">
        <v>7</v>
      </c>
      <c r="AX53" s="310"/>
      <c r="AY53" s="310"/>
      <c r="AZ53" s="310"/>
      <c r="BA53" s="310"/>
      <c r="BB53" s="310"/>
      <c r="BC53" s="310"/>
      <c r="BD53" s="310"/>
      <c r="BE53" s="310"/>
      <c r="BF53" s="310"/>
      <c r="BG53" s="310"/>
      <c r="BH53" s="310">
        <v>8</v>
      </c>
      <c r="BI53" s="310"/>
      <c r="BJ53" s="310"/>
      <c r="BK53" s="310"/>
      <c r="BL53" s="310"/>
      <c r="BM53" s="310"/>
      <c r="BN53" s="310"/>
      <c r="BO53" s="310"/>
      <c r="BP53" s="310"/>
      <c r="BQ53" s="310">
        <v>9</v>
      </c>
      <c r="BR53" s="310"/>
      <c r="BS53" s="310"/>
      <c r="BT53" s="310"/>
      <c r="BU53" s="310"/>
      <c r="BV53" s="310"/>
      <c r="BW53" s="310"/>
      <c r="BX53" s="310"/>
      <c r="BY53" s="310">
        <v>10</v>
      </c>
      <c r="BZ53" s="310"/>
      <c r="CA53" s="310"/>
      <c r="CB53" s="310"/>
      <c r="CC53" s="310"/>
      <c r="CD53" s="310"/>
      <c r="CE53" s="310"/>
      <c r="CF53" s="310"/>
      <c r="CG53" s="310"/>
      <c r="CH53" s="310"/>
    </row>
    <row r="54" spans="1:88" x14ac:dyDescent="0.25">
      <c r="A54" s="310" t="s">
        <v>304</v>
      </c>
      <c r="B54" s="310"/>
      <c r="C54" s="310"/>
      <c r="D54" s="310" t="s">
        <v>372</v>
      </c>
      <c r="E54" s="310"/>
      <c r="F54" s="310"/>
      <c r="G54" s="310"/>
      <c r="H54" s="310"/>
      <c r="I54" s="310"/>
      <c r="J54" s="310"/>
      <c r="K54" s="310"/>
      <c r="L54" s="353">
        <f>2*9</f>
        <v>18</v>
      </c>
      <c r="M54" s="353"/>
      <c r="N54" s="353"/>
      <c r="O54" s="353"/>
      <c r="P54" s="353"/>
      <c r="Q54" s="353"/>
      <c r="R54" s="353"/>
      <c r="S54" s="353"/>
      <c r="T54" s="353"/>
      <c r="U54" s="353"/>
      <c r="V54" s="354">
        <f t="shared" ref="V54:V55" si="4">AC54+AL54+AW54</f>
        <v>6364.08</v>
      </c>
      <c r="W54" s="354"/>
      <c r="X54" s="354"/>
      <c r="Y54" s="354"/>
      <c r="Z54" s="354"/>
      <c r="AA54" s="354"/>
      <c r="AB54" s="354"/>
      <c r="AC54" s="355">
        <f>7625*L54*0.046368499</f>
        <v>6364.08</v>
      </c>
      <c r="AD54" s="355"/>
      <c r="AE54" s="355"/>
      <c r="AF54" s="355"/>
      <c r="AG54" s="355"/>
      <c r="AH54" s="355"/>
      <c r="AI54" s="355"/>
      <c r="AJ54" s="355"/>
      <c r="AK54" s="355"/>
      <c r="AL54" s="355"/>
      <c r="AM54" s="355"/>
      <c r="AN54" s="355"/>
      <c r="AO54" s="355"/>
      <c r="AP54" s="355"/>
      <c r="AQ54" s="355"/>
      <c r="AR54" s="355"/>
      <c r="AS54" s="355"/>
      <c r="AT54" s="355"/>
      <c r="AU54" s="355"/>
      <c r="AV54" s="355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5">
        <f>AC54*65%</f>
        <v>4136.6499999999996</v>
      </c>
      <c r="BR54" s="355"/>
      <c r="BS54" s="355"/>
      <c r="BT54" s="355"/>
      <c r="BU54" s="355"/>
      <c r="BV54" s="355"/>
      <c r="BW54" s="355"/>
      <c r="BX54" s="355"/>
      <c r="BY54" s="355">
        <f>(V54+BH54+BQ54)*12</f>
        <v>126008.76</v>
      </c>
      <c r="BZ54" s="355"/>
      <c r="CA54" s="355"/>
      <c r="CB54" s="355"/>
      <c r="CC54" s="355"/>
      <c r="CD54" s="355"/>
      <c r="CE54" s="355"/>
      <c r="CF54" s="355"/>
      <c r="CG54" s="355"/>
      <c r="CH54" s="355"/>
    </row>
    <row r="55" spans="1:88" x14ac:dyDescent="0.25">
      <c r="A55" s="310" t="s">
        <v>312</v>
      </c>
      <c r="B55" s="310"/>
      <c r="C55" s="310"/>
      <c r="D55" s="310" t="s">
        <v>373</v>
      </c>
      <c r="E55" s="310"/>
      <c r="F55" s="310"/>
      <c r="G55" s="310"/>
      <c r="H55" s="310"/>
      <c r="I55" s="310"/>
      <c r="J55" s="310"/>
      <c r="K55" s="310"/>
      <c r="L55" s="353">
        <f>1*8</f>
        <v>8</v>
      </c>
      <c r="M55" s="353"/>
      <c r="N55" s="353"/>
      <c r="O55" s="353"/>
      <c r="P55" s="353"/>
      <c r="Q55" s="353"/>
      <c r="R55" s="353"/>
      <c r="S55" s="353"/>
      <c r="T55" s="353"/>
      <c r="U55" s="353"/>
      <c r="V55" s="354">
        <f t="shared" si="4"/>
        <v>1706.38</v>
      </c>
      <c r="W55" s="354"/>
      <c r="X55" s="354"/>
      <c r="Y55" s="354"/>
      <c r="Z55" s="354"/>
      <c r="AA55" s="354"/>
      <c r="AB55" s="354"/>
      <c r="AC55" s="355">
        <f>4600*L55*0.046368999</f>
        <v>1706.38</v>
      </c>
      <c r="AD55" s="355"/>
      <c r="AE55" s="355"/>
      <c r="AF55" s="355"/>
      <c r="AG55" s="355"/>
      <c r="AH55" s="355"/>
      <c r="AI55" s="355"/>
      <c r="AJ55" s="355"/>
      <c r="AK55" s="355"/>
      <c r="AL55" s="355"/>
      <c r="AM55" s="355"/>
      <c r="AN55" s="355"/>
      <c r="AO55" s="355"/>
      <c r="AP55" s="355"/>
      <c r="AQ55" s="355"/>
      <c r="AR55" s="355"/>
      <c r="AS55" s="355"/>
      <c r="AT55" s="355"/>
      <c r="AU55" s="355"/>
      <c r="AV55" s="355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6">
        <v>98.83</v>
      </c>
      <c r="BI55" s="356"/>
      <c r="BJ55" s="356"/>
      <c r="BK55" s="356"/>
      <c r="BL55" s="356"/>
      <c r="BM55" s="356"/>
      <c r="BN55" s="356"/>
      <c r="BO55" s="356"/>
      <c r="BP55" s="356"/>
      <c r="BQ55" s="355">
        <f>AC55*65%</f>
        <v>1109.1500000000001</v>
      </c>
      <c r="BR55" s="355"/>
      <c r="BS55" s="355"/>
      <c r="BT55" s="355"/>
      <c r="BU55" s="355"/>
      <c r="BV55" s="355"/>
      <c r="BW55" s="355"/>
      <c r="BX55" s="355"/>
      <c r="BY55" s="355">
        <f>(V55+BH55+BQ55)*12</f>
        <v>34972.32</v>
      </c>
      <c r="BZ55" s="355"/>
      <c r="CA55" s="355"/>
      <c r="CB55" s="355"/>
      <c r="CC55" s="355"/>
      <c r="CD55" s="355"/>
      <c r="CE55" s="355"/>
      <c r="CF55" s="355"/>
      <c r="CG55" s="355"/>
      <c r="CH55" s="355"/>
    </row>
    <row r="56" spans="1:88" x14ac:dyDescent="0.25">
      <c r="A56" s="333" t="s">
        <v>292</v>
      </c>
      <c r="B56" s="334"/>
      <c r="C56" s="334"/>
      <c r="D56" s="334"/>
      <c r="E56" s="334"/>
      <c r="F56" s="334"/>
      <c r="G56" s="334"/>
      <c r="H56" s="334"/>
      <c r="I56" s="334"/>
      <c r="J56" s="334"/>
      <c r="K56" s="335"/>
      <c r="L56" s="353">
        <f>SUM(L54:U55)</f>
        <v>26</v>
      </c>
      <c r="M56" s="353"/>
      <c r="N56" s="353"/>
      <c r="O56" s="353"/>
      <c r="P56" s="353"/>
      <c r="Q56" s="353"/>
      <c r="R56" s="353"/>
      <c r="S56" s="353"/>
      <c r="T56" s="353"/>
      <c r="U56" s="353"/>
      <c r="V56" s="354">
        <f>SUM(V54:AB55)</f>
        <v>8070.46</v>
      </c>
      <c r="W56" s="354"/>
      <c r="X56" s="354"/>
      <c r="Y56" s="354"/>
      <c r="Z56" s="354"/>
      <c r="AA56" s="354"/>
      <c r="AB56" s="354"/>
      <c r="AC56" s="355">
        <f>SUM(AC54:AK55)</f>
        <v>8070.46</v>
      </c>
      <c r="AD56" s="355"/>
      <c r="AE56" s="355"/>
      <c r="AF56" s="355"/>
      <c r="AG56" s="355"/>
      <c r="AH56" s="355"/>
      <c r="AI56" s="355"/>
      <c r="AJ56" s="355"/>
      <c r="AK56" s="355"/>
      <c r="AL56" s="355">
        <f>SUM(AL54:AV55)</f>
        <v>0</v>
      </c>
      <c r="AM56" s="355"/>
      <c r="AN56" s="355"/>
      <c r="AO56" s="355"/>
      <c r="AP56" s="355"/>
      <c r="AQ56" s="355"/>
      <c r="AR56" s="355"/>
      <c r="AS56" s="355"/>
      <c r="AT56" s="355"/>
      <c r="AU56" s="355"/>
      <c r="AV56" s="355"/>
      <c r="AW56" s="356" t="s">
        <v>293</v>
      </c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6" t="s">
        <v>293</v>
      </c>
      <c r="BI56" s="356"/>
      <c r="BJ56" s="356"/>
      <c r="BK56" s="356"/>
      <c r="BL56" s="356"/>
      <c r="BM56" s="356"/>
      <c r="BN56" s="356"/>
      <c r="BO56" s="356"/>
      <c r="BP56" s="356"/>
      <c r="BQ56" s="355">
        <f>SUM(BQ54:BX55)</f>
        <v>5245.8</v>
      </c>
      <c r="BR56" s="355"/>
      <c r="BS56" s="355"/>
      <c r="BT56" s="355"/>
      <c r="BU56" s="355"/>
      <c r="BV56" s="355"/>
      <c r="BW56" s="355"/>
      <c r="BX56" s="355"/>
      <c r="BY56" s="355">
        <f>SUM(BY54:CH55)-0.02</f>
        <v>160981.06</v>
      </c>
      <c r="BZ56" s="355"/>
      <c r="CA56" s="355"/>
      <c r="CB56" s="355"/>
      <c r="CC56" s="355"/>
      <c r="CD56" s="355"/>
      <c r="CE56" s="355"/>
      <c r="CF56" s="355"/>
      <c r="CG56" s="355"/>
      <c r="CH56" s="355"/>
    </row>
    <row r="57" spans="1:88" x14ac:dyDescent="0.25">
      <c r="A57" s="331" t="s">
        <v>446</v>
      </c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 t="s">
        <v>293</v>
      </c>
      <c r="W57" s="359"/>
      <c r="X57" s="359"/>
      <c r="Y57" s="359"/>
      <c r="Z57" s="359"/>
      <c r="AA57" s="359"/>
      <c r="AB57" s="359"/>
      <c r="AC57" s="359" t="s">
        <v>293</v>
      </c>
      <c r="AD57" s="359"/>
      <c r="AE57" s="359"/>
      <c r="AF57" s="359"/>
      <c r="AG57" s="359"/>
      <c r="AH57" s="359"/>
      <c r="AI57" s="359"/>
      <c r="AJ57" s="359"/>
      <c r="AK57" s="359"/>
      <c r="AL57" s="359" t="s">
        <v>293</v>
      </c>
      <c r="AM57" s="359"/>
      <c r="AN57" s="359"/>
      <c r="AO57" s="359"/>
      <c r="AP57" s="359"/>
      <c r="AQ57" s="359"/>
      <c r="AR57" s="359"/>
      <c r="AS57" s="359"/>
      <c r="AT57" s="359"/>
      <c r="AU57" s="359"/>
      <c r="AV57" s="359"/>
      <c r="AW57" s="359" t="s">
        <v>293</v>
      </c>
      <c r="AX57" s="359"/>
      <c r="AY57" s="359"/>
      <c r="AZ57" s="359"/>
      <c r="BA57" s="359"/>
      <c r="BB57" s="359"/>
      <c r="BC57" s="359"/>
      <c r="BD57" s="359"/>
      <c r="BE57" s="359"/>
      <c r="BF57" s="359"/>
      <c r="BG57" s="359"/>
      <c r="BH57" s="359" t="s">
        <v>293</v>
      </c>
      <c r="BI57" s="359"/>
      <c r="BJ57" s="359"/>
      <c r="BK57" s="359"/>
      <c r="BL57" s="359"/>
      <c r="BM57" s="359"/>
      <c r="BN57" s="359"/>
      <c r="BO57" s="359"/>
      <c r="BP57" s="359"/>
      <c r="BQ57" s="359" t="s">
        <v>293</v>
      </c>
      <c r="BR57" s="359"/>
      <c r="BS57" s="359"/>
      <c r="BT57" s="359"/>
      <c r="BU57" s="359"/>
      <c r="BV57" s="359"/>
      <c r="BW57" s="359"/>
      <c r="BX57" s="359"/>
      <c r="BY57" s="360">
        <f>Sheet1!G145</f>
        <v>0</v>
      </c>
      <c r="BZ57" s="360"/>
      <c r="CA57" s="360"/>
      <c r="CB57" s="360"/>
      <c r="CC57" s="360"/>
      <c r="CD57" s="360"/>
      <c r="CE57" s="360"/>
      <c r="CF57" s="360"/>
      <c r="CG57" s="360"/>
      <c r="CH57" s="360"/>
    </row>
    <row r="58" spans="1:88" x14ac:dyDescent="0.25"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</row>
    <row r="59" spans="1:88" x14ac:dyDescent="0.25">
      <c r="A59" s="362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2"/>
      <c r="AU59" s="362"/>
      <c r="AV59" s="362"/>
      <c r="AW59" s="362"/>
      <c r="AX59" s="362"/>
      <c r="AY59" s="362"/>
      <c r="AZ59" s="362"/>
      <c r="BA59" s="362"/>
      <c r="BB59" s="362"/>
      <c r="BC59" s="362"/>
      <c r="BD59" s="362"/>
      <c r="BE59" s="362"/>
      <c r="BF59" s="362"/>
      <c r="BG59" s="362"/>
      <c r="BH59" s="362"/>
      <c r="BI59" s="362"/>
      <c r="BJ59" s="362"/>
      <c r="BK59" s="362"/>
      <c r="BL59" s="362"/>
      <c r="BM59" s="362"/>
      <c r="BN59" s="362"/>
      <c r="BO59" s="362"/>
      <c r="BP59" s="362"/>
      <c r="BQ59" s="362"/>
      <c r="BR59" s="362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</row>
    <row r="60" spans="1:88" x14ac:dyDescent="0.25">
      <c r="A60" s="362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2"/>
      <c r="AU60" s="362"/>
      <c r="AV60" s="362"/>
      <c r="AW60" s="362"/>
      <c r="AX60" s="362"/>
      <c r="AY60" s="362"/>
      <c r="AZ60" s="362"/>
      <c r="BA60" s="362"/>
      <c r="BB60" s="362"/>
      <c r="BC60" s="362"/>
      <c r="BD60" s="362"/>
      <c r="BE60" s="362"/>
      <c r="BF60" s="362"/>
      <c r="BG60" s="362"/>
      <c r="BH60" s="362"/>
      <c r="BI60" s="362"/>
      <c r="BJ60" s="362"/>
      <c r="BK60" s="362"/>
      <c r="BL60" s="362"/>
      <c r="BM60" s="362"/>
      <c r="BN60" s="362"/>
      <c r="BO60" s="362"/>
      <c r="BP60" s="362"/>
      <c r="BQ60" s="362"/>
      <c r="BR60" s="362"/>
    </row>
    <row r="61" spans="1:88" x14ac:dyDescent="0.25">
      <c r="A61" s="362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2"/>
      <c r="AU61" s="362"/>
      <c r="AV61" s="362"/>
      <c r="AW61" s="362"/>
      <c r="AX61" s="362"/>
      <c r="AY61" s="362"/>
      <c r="AZ61" s="362"/>
      <c r="BA61" s="362"/>
      <c r="BB61" s="362"/>
      <c r="BC61" s="362"/>
      <c r="BD61" s="362"/>
      <c r="BE61" s="362"/>
      <c r="BF61" s="362"/>
      <c r="BG61" s="362"/>
      <c r="BH61" s="362"/>
      <c r="BI61" s="362"/>
      <c r="BJ61" s="362"/>
      <c r="BK61" s="362"/>
      <c r="BL61" s="362"/>
      <c r="BM61" s="362"/>
      <c r="BN61" s="362"/>
      <c r="BO61" s="362"/>
      <c r="BP61" s="362"/>
      <c r="BQ61" s="362"/>
      <c r="BR61" s="362"/>
    </row>
    <row r="62" spans="1:88" x14ac:dyDescent="0.25">
      <c r="BW62" s="357" t="e">
        <f>BY28+BY42+BY57</f>
        <v>#VALUE!</v>
      </c>
      <c r="BX62" s="358"/>
      <c r="BY62" s="358"/>
      <c r="BZ62" s="358"/>
      <c r="CA62" s="358"/>
      <c r="CB62" s="358"/>
      <c r="CC62" s="358"/>
      <c r="CD62" s="358"/>
      <c r="CE62" s="358"/>
      <c r="CF62" s="358"/>
      <c r="CG62" s="358"/>
      <c r="CH62" s="358"/>
      <c r="CI62" s="358"/>
      <c r="CJ62" s="358"/>
    </row>
    <row r="63" spans="1:88" x14ac:dyDescent="0.25">
      <c r="BX63" s="357" t="e">
        <f>BW62+'Разделы 1.2-1.4'!AW109+'Разделы 2-5'!AU32+'Раздел 6'!AU159</f>
        <v>#VALUE!</v>
      </c>
      <c r="BY63" s="358"/>
      <c r="BZ63" s="358"/>
      <c r="CA63" s="358"/>
      <c r="CB63" s="358"/>
      <c r="CC63" s="358"/>
      <c r="CD63" s="358"/>
      <c r="CE63" s="358"/>
      <c r="CF63" s="358"/>
      <c r="CG63" s="358"/>
      <c r="CH63" s="358"/>
      <c r="CI63" s="358"/>
    </row>
    <row r="64" spans="1:88" x14ac:dyDescent="0.25">
      <c r="BX64" s="357">
        <f>Sheet1!E141</f>
        <v>0</v>
      </c>
      <c r="BY64" s="358"/>
      <c r="BZ64" s="358"/>
      <c r="CA64" s="358"/>
      <c r="CB64" s="358"/>
      <c r="CC64" s="358"/>
      <c r="CD64" s="358"/>
      <c r="CE64" s="358"/>
      <c r="CF64" s="358"/>
      <c r="CG64" s="358"/>
      <c r="CH64" s="358"/>
      <c r="CI64" s="358"/>
    </row>
  </sheetData>
  <mergeCells count="211">
    <mergeCell ref="BY55:CH55"/>
    <mergeCell ref="A56:K56"/>
    <mergeCell ref="L56:U56"/>
    <mergeCell ref="V56:AB56"/>
    <mergeCell ref="AC56:AK56"/>
    <mergeCell ref="AL56:AV56"/>
    <mergeCell ref="AW56:BG56"/>
    <mergeCell ref="BX64:CI64"/>
    <mergeCell ref="BQ57:BX57"/>
    <mergeCell ref="BY57:CH57"/>
    <mergeCell ref="BY58:CH58"/>
    <mergeCell ref="A59:BR61"/>
    <mergeCell ref="BW62:CJ62"/>
    <mergeCell ref="BX63:CI63"/>
    <mergeCell ref="BH56:BP56"/>
    <mergeCell ref="BQ56:BX56"/>
    <mergeCell ref="BY56:CH56"/>
    <mergeCell ref="A57:K57"/>
    <mergeCell ref="L57:U57"/>
    <mergeCell ref="V57:AB57"/>
    <mergeCell ref="AC57:AK57"/>
    <mergeCell ref="AL57:AV57"/>
    <mergeCell ref="AW57:BG57"/>
    <mergeCell ref="BH57:BP57"/>
    <mergeCell ref="A55:C55"/>
    <mergeCell ref="D55:K55"/>
    <mergeCell ref="L55:U55"/>
    <mergeCell ref="V55:AB55"/>
    <mergeCell ref="AC55:AK55"/>
    <mergeCell ref="AL55:AV55"/>
    <mergeCell ref="AW55:BG55"/>
    <mergeCell ref="BH55:BP55"/>
    <mergeCell ref="BQ55:BX55"/>
    <mergeCell ref="AW53:BG53"/>
    <mergeCell ref="BH53:BP53"/>
    <mergeCell ref="BQ53:BX53"/>
    <mergeCell ref="BY53:CH53"/>
    <mergeCell ref="A54:C54"/>
    <mergeCell ref="D54:K54"/>
    <mergeCell ref="L54:U54"/>
    <mergeCell ref="V54:AB54"/>
    <mergeCell ref="AC54:AK54"/>
    <mergeCell ref="AL54:AV54"/>
    <mergeCell ref="A53:C53"/>
    <mergeCell ref="D53:K53"/>
    <mergeCell ref="L53:U53"/>
    <mergeCell ref="V53:AB53"/>
    <mergeCell ref="AC53:AK53"/>
    <mergeCell ref="AL53:AV53"/>
    <mergeCell ref="AW54:BG54"/>
    <mergeCell ref="BH54:BP54"/>
    <mergeCell ref="BQ54:BX54"/>
    <mergeCell ref="BY54:CH54"/>
    <mergeCell ref="BQ50:BX52"/>
    <mergeCell ref="BY50:CH52"/>
    <mergeCell ref="V51:AB52"/>
    <mergeCell ref="AC51:BG51"/>
    <mergeCell ref="AC52:AK52"/>
    <mergeCell ref="AL52:AV52"/>
    <mergeCell ref="AW52:BG52"/>
    <mergeCell ref="A48:AR48"/>
    <mergeCell ref="A50:C52"/>
    <mergeCell ref="D50:K52"/>
    <mergeCell ref="L50:U52"/>
    <mergeCell ref="V50:BG50"/>
    <mergeCell ref="BH50:BP52"/>
    <mergeCell ref="A44:L44"/>
    <mergeCell ref="M44:CH44"/>
    <mergeCell ref="A46:CH46"/>
    <mergeCell ref="BH41:BP41"/>
    <mergeCell ref="BQ41:BX41"/>
    <mergeCell ref="BY41:CH41"/>
    <mergeCell ref="A42:K42"/>
    <mergeCell ref="L42:U42"/>
    <mergeCell ref="V42:AB42"/>
    <mergeCell ref="AC42:AK42"/>
    <mergeCell ref="AL42:AV42"/>
    <mergeCell ref="AW42:BG42"/>
    <mergeCell ref="BH42:BP42"/>
    <mergeCell ref="A41:K41"/>
    <mergeCell ref="L41:U41"/>
    <mergeCell ref="V41:AB41"/>
    <mergeCell ref="AC41:AK41"/>
    <mergeCell ref="AL41:AV41"/>
    <mergeCell ref="AW41:BG41"/>
    <mergeCell ref="BQ42:BX42"/>
    <mergeCell ref="BY42:CH42"/>
    <mergeCell ref="BY43:CH43"/>
    <mergeCell ref="AW39:BG39"/>
    <mergeCell ref="BH39:BP39"/>
    <mergeCell ref="BQ39:BX39"/>
    <mergeCell ref="BY39:CH39"/>
    <mergeCell ref="A40:C40"/>
    <mergeCell ref="D40:K40"/>
    <mergeCell ref="L40:U40"/>
    <mergeCell ref="V40:AB40"/>
    <mergeCell ref="AC40:AK40"/>
    <mergeCell ref="AL40:AV40"/>
    <mergeCell ref="A39:C39"/>
    <mergeCell ref="D39:K39"/>
    <mergeCell ref="L39:U39"/>
    <mergeCell ref="V39:AB39"/>
    <mergeCell ref="AC39:AK39"/>
    <mergeCell ref="AL39:AV39"/>
    <mergeCell ref="AW40:BG40"/>
    <mergeCell ref="BH40:BP40"/>
    <mergeCell ref="BQ40:BX40"/>
    <mergeCell ref="BY40:CH40"/>
    <mergeCell ref="BY36:CH38"/>
    <mergeCell ref="V37:AB38"/>
    <mergeCell ref="AC37:BG37"/>
    <mergeCell ref="AC38:AK38"/>
    <mergeCell ref="AL38:AV38"/>
    <mergeCell ref="AW38:BG38"/>
    <mergeCell ref="A36:C38"/>
    <mergeCell ref="D36:K38"/>
    <mergeCell ref="L36:U38"/>
    <mergeCell ref="V36:BG36"/>
    <mergeCell ref="BH36:BP38"/>
    <mergeCell ref="BQ36:BX38"/>
    <mergeCell ref="A32:BE32"/>
    <mergeCell ref="A34:AR34"/>
    <mergeCell ref="BH27:BP27"/>
    <mergeCell ref="BQ27:BX27"/>
    <mergeCell ref="BY27:CH27"/>
    <mergeCell ref="A28:K28"/>
    <mergeCell ref="L28:U28"/>
    <mergeCell ref="V28:AB28"/>
    <mergeCell ref="AC28:AK28"/>
    <mergeCell ref="AL28:AV28"/>
    <mergeCell ref="AW28:BG28"/>
    <mergeCell ref="BH28:BP28"/>
    <mergeCell ref="A27:K27"/>
    <mergeCell ref="L27:U27"/>
    <mergeCell ref="V27:AB27"/>
    <mergeCell ref="AC27:AK27"/>
    <mergeCell ref="AL27:AV27"/>
    <mergeCell ref="AW27:BG27"/>
    <mergeCell ref="BQ28:BX28"/>
    <mergeCell ref="BY28:CH28"/>
    <mergeCell ref="A30:L30"/>
    <mergeCell ref="M30:CH30"/>
    <mergeCell ref="AW24:BG24"/>
    <mergeCell ref="BH24:BP24"/>
    <mergeCell ref="BQ24:BX24"/>
    <mergeCell ref="BY24:CH24"/>
    <mergeCell ref="BY25:CH25"/>
    <mergeCell ref="A26:C26"/>
    <mergeCell ref="D26:K26"/>
    <mergeCell ref="L26:U26"/>
    <mergeCell ref="V26:AB26"/>
    <mergeCell ref="AC26:AK26"/>
    <mergeCell ref="AL26:AV26"/>
    <mergeCell ref="AW26:BG26"/>
    <mergeCell ref="BH26:BP26"/>
    <mergeCell ref="BQ26:BX26"/>
    <mergeCell ref="BY26:CH26"/>
    <mergeCell ref="A25:C25"/>
    <mergeCell ref="D25:K25"/>
    <mergeCell ref="L25:U25"/>
    <mergeCell ref="V25:AB25"/>
    <mergeCell ref="AC25:AK25"/>
    <mergeCell ref="AL25:AV25"/>
    <mergeCell ref="AW25:BG25"/>
    <mergeCell ref="BH25:BP25"/>
    <mergeCell ref="BQ25:BX25"/>
    <mergeCell ref="A24:C24"/>
    <mergeCell ref="D24:K24"/>
    <mergeCell ref="L24:U24"/>
    <mergeCell ref="V24:AB24"/>
    <mergeCell ref="AC24:AK24"/>
    <mergeCell ref="AL24:AV24"/>
    <mergeCell ref="A23:C23"/>
    <mergeCell ref="D23:K23"/>
    <mergeCell ref="L23:U23"/>
    <mergeCell ref="V23:AB23"/>
    <mergeCell ref="AC23:AK23"/>
    <mergeCell ref="AL23:AV23"/>
    <mergeCell ref="D20:K22"/>
    <mergeCell ref="L20:U22"/>
    <mergeCell ref="V20:BG20"/>
    <mergeCell ref="BH20:BP22"/>
    <mergeCell ref="BQ20:BX22"/>
    <mergeCell ref="AW23:BG23"/>
    <mergeCell ref="BH23:BP23"/>
    <mergeCell ref="BQ23:BX23"/>
    <mergeCell ref="BY23:CH23"/>
    <mergeCell ref="BY59:CH59"/>
    <mergeCell ref="A7:CH7"/>
    <mergeCell ref="A8:CH8"/>
    <mergeCell ref="A10:O10"/>
    <mergeCell ref="V10:CH10"/>
    <mergeCell ref="A12:L12"/>
    <mergeCell ref="M12:CH12"/>
    <mergeCell ref="A1:CH1"/>
    <mergeCell ref="A2:CH2"/>
    <mergeCell ref="A3:CH3"/>
    <mergeCell ref="A4:CH4"/>
    <mergeCell ref="A5:CH5"/>
    <mergeCell ref="A6:CH6"/>
    <mergeCell ref="BY20:CH22"/>
    <mergeCell ref="V21:AB22"/>
    <mergeCell ref="AC21:BG21"/>
    <mergeCell ref="AC22:AK22"/>
    <mergeCell ref="AL22:AV22"/>
    <mergeCell ref="AW22:BG22"/>
    <mergeCell ref="A14:BC14"/>
    <mergeCell ref="A15:BI15"/>
    <mergeCell ref="A17:CH17"/>
    <mergeCell ref="A18:AR18"/>
    <mergeCell ref="A20:C22"/>
  </mergeCells>
  <pageMargins left="0.78740157480314965" right="0.19685039370078741" top="0.59055118110236227" bottom="0.59055118110236227" header="0.51181102362204722" footer="0.51181102362204722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09"/>
  <sheetViews>
    <sheetView showGridLines="0" workbookViewId="0">
      <selection activeCell="A48" sqref="A48:BE106"/>
    </sheetView>
  </sheetViews>
  <sheetFormatPr defaultColWidth="1.5703125" defaultRowHeight="12.75" x14ac:dyDescent="0.2"/>
  <cols>
    <col min="1" max="16" width="1.5703125" style="64"/>
    <col min="17" max="17" width="6.5703125" style="64" customWidth="1"/>
    <col min="18" max="48" width="1.5703125" style="64"/>
    <col min="49" max="49" width="3.28515625" style="64" customWidth="1"/>
    <col min="50" max="16384" width="1.5703125" style="64"/>
  </cols>
  <sheetData>
    <row r="1" spans="1:67" ht="3" customHeight="1" x14ac:dyDescent="0.2"/>
    <row r="2" spans="1:67" ht="13.5" x14ac:dyDescent="0.2">
      <c r="A2" s="65"/>
      <c r="B2" s="65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</row>
    <row r="3" spans="1:67" ht="21" customHeight="1" x14ac:dyDescent="0.2">
      <c r="A3" s="366" t="s">
        <v>296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</row>
    <row r="4" spans="1:67" ht="13.5" x14ac:dyDescent="0.2">
      <c r="A4" s="367" t="s">
        <v>376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68"/>
      <c r="AQ4" s="68"/>
      <c r="AR4" s="68"/>
      <c r="AS4" s="68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</row>
    <row r="5" spans="1:67" ht="13.5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8"/>
      <c r="AQ5" s="68"/>
      <c r="AR5" s="68"/>
      <c r="AS5" s="68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</row>
    <row r="6" spans="1:67" ht="15" x14ac:dyDescent="0.25">
      <c r="A6" s="314" t="s">
        <v>377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</row>
    <row r="7" spans="1:67" ht="33" customHeight="1" x14ac:dyDescent="0.2">
      <c r="A7" s="314" t="s">
        <v>366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93"/>
      <c r="BG7" s="93"/>
      <c r="BH7" s="93"/>
      <c r="BI7" s="93"/>
    </row>
    <row r="9" spans="1:67" ht="13.5" x14ac:dyDescent="0.2">
      <c r="A9" s="36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</row>
    <row r="10" spans="1:67" ht="27.75" customHeight="1" x14ac:dyDescent="0.2">
      <c r="A10" s="363" t="s">
        <v>285</v>
      </c>
      <c r="B10" s="364"/>
      <c r="C10" s="365"/>
      <c r="D10" s="363" t="s">
        <v>294</v>
      </c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5"/>
      <c r="R10" s="363" t="s">
        <v>297</v>
      </c>
      <c r="S10" s="364"/>
      <c r="T10" s="364"/>
      <c r="U10" s="364"/>
      <c r="V10" s="364"/>
      <c r="W10" s="364"/>
      <c r="X10" s="364"/>
      <c r="Y10" s="364"/>
      <c r="Z10" s="364"/>
      <c r="AA10" s="365"/>
      <c r="AB10" s="363" t="s">
        <v>298</v>
      </c>
      <c r="AC10" s="364"/>
      <c r="AD10" s="364"/>
      <c r="AE10" s="364"/>
      <c r="AF10" s="364"/>
      <c r="AG10" s="364"/>
      <c r="AH10" s="364"/>
      <c r="AI10" s="364"/>
      <c r="AJ10" s="365"/>
      <c r="AK10" s="363" t="s">
        <v>299</v>
      </c>
      <c r="AL10" s="364"/>
      <c r="AM10" s="364"/>
      <c r="AN10" s="364"/>
      <c r="AO10" s="364"/>
      <c r="AP10" s="364"/>
      <c r="AQ10" s="364"/>
      <c r="AR10" s="364"/>
      <c r="AS10" s="365"/>
      <c r="AT10" s="363" t="s">
        <v>295</v>
      </c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5"/>
    </row>
    <row r="11" spans="1:67" ht="13.5" x14ac:dyDescent="0.2">
      <c r="A11" s="363">
        <v>1</v>
      </c>
      <c r="B11" s="364"/>
      <c r="C11" s="365"/>
      <c r="D11" s="363">
        <v>2</v>
      </c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5"/>
      <c r="R11" s="363">
        <v>3</v>
      </c>
      <c r="S11" s="364"/>
      <c r="T11" s="364"/>
      <c r="U11" s="364"/>
      <c r="V11" s="364"/>
      <c r="W11" s="364"/>
      <c r="X11" s="364"/>
      <c r="Y11" s="364"/>
      <c r="Z11" s="364"/>
      <c r="AA11" s="365"/>
      <c r="AB11" s="363">
        <v>4</v>
      </c>
      <c r="AC11" s="364"/>
      <c r="AD11" s="364"/>
      <c r="AE11" s="364"/>
      <c r="AF11" s="364"/>
      <c r="AG11" s="364"/>
      <c r="AH11" s="364"/>
      <c r="AI11" s="364"/>
      <c r="AJ11" s="365"/>
      <c r="AK11" s="363">
        <v>5</v>
      </c>
      <c r="AL11" s="364"/>
      <c r="AM11" s="364"/>
      <c r="AN11" s="364"/>
      <c r="AO11" s="364"/>
      <c r="AP11" s="364"/>
      <c r="AQ11" s="364"/>
      <c r="AR11" s="364"/>
      <c r="AS11" s="365"/>
      <c r="AT11" s="363">
        <v>6</v>
      </c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5"/>
    </row>
    <row r="12" spans="1:67" ht="27.75" customHeight="1" x14ac:dyDescent="0.2">
      <c r="A12" s="363" t="s">
        <v>304</v>
      </c>
      <c r="B12" s="364"/>
      <c r="C12" s="365"/>
      <c r="D12" s="369" t="s">
        <v>378</v>
      </c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1"/>
      <c r="R12" s="372">
        <v>5</v>
      </c>
      <c r="S12" s="373"/>
      <c r="T12" s="373"/>
      <c r="U12" s="373"/>
      <c r="V12" s="373"/>
      <c r="W12" s="373"/>
      <c r="X12" s="373"/>
      <c r="Y12" s="373"/>
      <c r="Z12" s="373"/>
      <c r="AA12" s="374"/>
      <c r="AB12" s="372">
        <v>12</v>
      </c>
      <c r="AC12" s="373"/>
      <c r="AD12" s="373"/>
      <c r="AE12" s="373"/>
      <c r="AF12" s="373"/>
      <c r="AG12" s="373"/>
      <c r="AH12" s="373"/>
      <c r="AI12" s="373"/>
      <c r="AJ12" s="374"/>
      <c r="AK12" s="375">
        <v>57.5</v>
      </c>
      <c r="AL12" s="376"/>
      <c r="AM12" s="376"/>
      <c r="AN12" s="376"/>
      <c r="AO12" s="376"/>
      <c r="AP12" s="376"/>
      <c r="AQ12" s="376"/>
      <c r="AR12" s="376"/>
      <c r="AS12" s="377"/>
      <c r="AT12" s="375">
        <f>R12*AB12*AK12+(5*57.5)+31.83</f>
        <v>3769.33</v>
      </c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7"/>
    </row>
    <row r="13" spans="1:67" ht="13.5" x14ac:dyDescent="0.2">
      <c r="A13" s="71"/>
      <c r="B13" s="72"/>
      <c r="C13" s="73"/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378"/>
      <c r="S13" s="379"/>
      <c r="T13" s="379"/>
      <c r="U13" s="379"/>
      <c r="V13" s="379"/>
      <c r="W13" s="379"/>
      <c r="X13" s="379"/>
      <c r="Y13" s="379"/>
      <c r="Z13" s="379"/>
      <c r="AA13" s="380"/>
      <c r="AB13" s="378"/>
      <c r="AC13" s="379"/>
      <c r="AD13" s="379"/>
      <c r="AE13" s="379"/>
      <c r="AF13" s="379"/>
      <c r="AG13" s="379"/>
      <c r="AH13" s="379"/>
      <c r="AI13" s="379"/>
      <c r="AJ13" s="380"/>
      <c r="AK13" s="381"/>
      <c r="AL13" s="382"/>
      <c r="AM13" s="382"/>
      <c r="AN13" s="382"/>
      <c r="AO13" s="382"/>
      <c r="AP13" s="382"/>
      <c r="AQ13" s="382"/>
      <c r="AR13" s="382"/>
      <c r="AS13" s="383"/>
      <c r="AT13" s="381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3"/>
    </row>
    <row r="14" spans="1:67" ht="15" customHeight="1" x14ac:dyDescent="0.2">
      <c r="A14" s="363"/>
      <c r="B14" s="364"/>
      <c r="C14" s="365"/>
      <c r="D14" s="384" t="s">
        <v>292</v>
      </c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6"/>
      <c r="R14" s="387" t="s">
        <v>293</v>
      </c>
      <c r="S14" s="388"/>
      <c r="T14" s="388"/>
      <c r="U14" s="388"/>
      <c r="V14" s="388"/>
      <c r="W14" s="388"/>
      <c r="X14" s="388"/>
      <c r="Y14" s="388"/>
      <c r="Z14" s="388"/>
      <c r="AA14" s="389"/>
      <c r="AB14" s="387" t="s">
        <v>293</v>
      </c>
      <c r="AC14" s="388"/>
      <c r="AD14" s="388"/>
      <c r="AE14" s="388"/>
      <c r="AF14" s="388"/>
      <c r="AG14" s="388"/>
      <c r="AH14" s="388"/>
      <c r="AI14" s="388"/>
      <c r="AJ14" s="389"/>
      <c r="AK14" s="390" t="s">
        <v>293</v>
      </c>
      <c r="AL14" s="391"/>
      <c r="AM14" s="391"/>
      <c r="AN14" s="391"/>
      <c r="AO14" s="391"/>
      <c r="AP14" s="391"/>
      <c r="AQ14" s="391"/>
      <c r="AR14" s="391"/>
      <c r="AS14" s="392"/>
      <c r="AT14" s="393">
        <f>SUM(AT12:BE13)</f>
        <v>3769.33</v>
      </c>
      <c r="AU14" s="393"/>
      <c r="AV14" s="393"/>
      <c r="AW14" s="393"/>
      <c r="AX14" s="393"/>
      <c r="AY14" s="393"/>
      <c r="AZ14" s="393"/>
      <c r="BA14" s="393"/>
      <c r="BB14" s="393"/>
      <c r="BC14" s="393"/>
      <c r="BD14" s="393"/>
      <c r="BE14" s="393"/>
      <c r="BF14" s="396" t="str">
        <f>Sheet1!F147</f>
        <v>Х</v>
      </c>
      <c r="BG14" s="397"/>
      <c r="BH14" s="397"/>
      <c r="BI14" s="397"/>
      <c r="BJ14" s="397"/>
      <c r="BK14" s="397"/>
      <c r="BL14" s="397"/>
      <c r="BM14" s="397"/>
      <c r="BN14" s="397"/>
      <c r="BO14" s="397"/>
    </row>
    <row r="15" spans="1:67" ht="16.5" customHeigh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400" t="e">
        <f>BF14-AT14</f>
        <v>#VALUE!</v>
      </c>
      <c r="BG15" s="400"/>
      <c r="BH15" s="400"/>
      <c r="BI15" s="400"/>
      <c r="BJ15" s="400"/>
      <c r="BK15" s="400"/>
      <c r="BL15" s="400"/>
      <c r="BM15" s="400"/>
      <c r="BN15" s="400"/>
      <c r="BO15" s="400"/>
    </row>
    <row r="16" spans="1:67" ht="59.25" customHeight="1" x14ac:dyDescent="0.2">
      <c r="A16" s="398" t="s">
        <v>300</v>
      </c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AZ16" s="398"/>
      <c r="BA16" s="398"/>
      <c r="BB16" s="398"/>
      <c r="BC16" s="398"/>
      <c r="BD16" s="398"/>
      <c r="BE16" s="398"/>
    </row>
    <row r="17" spans="1:57" ht="14.25" x14ac:dyDescent="0.2">
      <c r="A17" s="367" t="s">
        <v>379</v>
      </c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68"/>
      <c r="AQ17" s="68"/>
      <c r="AR17" s="68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</row>
    <row r="18" spans="1:57" ht="14.25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8"/>
      <c r="AQ18" s="68"/>
      <c r="AR18" s="68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</row>
    <row r="19" spans="1:57" ht="14.25" x14ac:dyDescent="0.2">
      <c r="A19" s="314" t="s">
        <v>380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</row>
    <row r="20" spans="1:57" ht="14.25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</row>
    <row r="21" spans="1:57" ht="33" customHeight="1" x14ac:dyDescent="0.2">
      <c r="A21" s="399" t="s">
        <v>366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</row>
    <row r="22" spans="1:57" ht="14.25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</row>
    <row r="23" spans="1:57" ht="56.25" customHeight="1" x14ac:dyDescent="0.2">
      <c r="A23" s="394" t="s">
        <v>285</v>
      </c>
      <c r="B23" s="394"/>
      <c r="C23" s="394"/>
      <c r="D23" s="394" t="s">
        <v>301</v>
      </c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 t="s">
        <v>302</v>
      </c>
      <c r="AP23" s="394"/>
      <c r="AQ23" s="394"/>
      <c r="AR23" s="394"/>
      <c r="AS23" s="394"/>
      <c r="AT23" s="394"/>
      <c r="AU23" s="394"/>
      <c r="AV23" s="394"/>
      <c r="AW23" s="394"/>
      <c r="AX23" s="394" t="s">
        <v>303</v>
      </c>
      <c r="AY23" s="394"/>
      <c r="AZ23" s="394"/>
      <c r="BA23" s="394"/>
      <c r="BB23" s="394"/>
      <c r="BC23" s="394"/>
      <c r="BD23" s="394"/>
      <c r="BE23" s="394"/>
    </row>
    <row r="24" spans="1:57" ht="13.5" x14ac:dyDescent="0.2">
      <c r="A24" s="394">
        <v>1</v>
      </c>
      <c r="B24" s="394"/>
      <c r="C24" s="394"/>
      <c r="D24" s="394">
        <v>2</v>
      </c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>
        <v>3</v>
      </c>
      <c r="AP24" s="394"/>
      <c r="AQ24" s="394"/>
      <c r="AR24" s="394"/>
      <c r="AS24" s="394"/>
      <c r="AT24" s="394"/>
      <c r="AU24" s="394"/>
      <c r="AV24" s="394"/>
      <c r="AW24" s="394"/>
      <c r="AX24" s="394">
        <v>4</v>
      </c>
      <c r="AY24" s="394"/>
      <c r="AZ24" s="394"/>
      <c r="BA24" s="394"/>
      <c r="BB24" s="394"/>
      <c r="BC24" s="394"/>
      <c r="BD24" s="394"/>
      <c r="BE24" s="394"/>
    </row>
    <row r="25" spans="1:57" ht="13.5" x14ac:dyDescent="0.2">
      <c r="A25" s="394" t="s">
        <v>304</v>
      </c>
      <c r="B25" s="394"/>
      <c r="C25" s="394"/>
      <c r="D25" s="395" t="s">
        <v>305</v>
      </c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3" t="s">
        <v>293</v>
      </c>
      <c r="AP25" s="393"/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3"/>
      <c r="BB25" s="393"/>
      <c r="BC25" s="393"/>
      <c r="BD25" s="393"/>
      <c r="BE25" s="393"/>
    </row>
    <row r="26" spans="1:57" ht="13.5" x14ac:dyDescent="0.2">
      <c r="A26" s="394" t="s">
        <v>306</v>
      </c>
      <c r="B26" s="394"/>
      <c r="C26" s="394"/>
      <c r="D26" s="402" t="s">
        <v>193</v>
      </c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3">
        <f>'Раздел 1.1'!BY27</f>
        <v>6168283.5</v>
      </c>
      <c r="AP26" s="403"/>
      <c r="AQ26" s="403"/>
      <c r="AR26" s="403"/>
      <c r="AS26" s="403"/>
      <c r="AT26" s="403"/>
      <c r="AU26" s="403"/>
      <c r="AV26" s="403"/>
      <c r="AW26" s="403"/>
      <c r="AX26" s="404">
        <f>AO26*22%</f>
        <v>1357022.37</v>
      </c>
      <c r="AY26" s="404"/>
      <c r="AZ26" s="404"/>
      <c r="BA26" s="404"/>
      <c r="BB26" s="404"/>
      <c r="BC26" s="404"/>
      <c r="BD26" s="404"/>
      <c r="BE26" s="404"/>
    </row>
    <row r="27" spans="1:57" ht="13.5" x14ac:dyDescent="0.2">
      <c r="A27" s="394"/>
      <c r="B27" s="394"/>
      <c r="C27" s="394"/>
      <c r="D27" s="405" t="s">
        <v>307</v>
      </c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5"/>
      <c r="AN27" s="405"/>
      <c r="AO27" s="403"/>
      <c r="AP27" s="403"/>
      <c r="AQ27" s="403"/>
      <c r="AR27" s="403"/>
      <c r="AS27" s="403"/>
      <c r="AT27" s="403"/>
      <c r="AU27" s="403"/>
      <c r="AV27" s="403"/>
      <c r="AW27" s="403"/>
      <c r="AX27" s="404"/>
      <c r="AY27" s="404"/>
      <c r="AZ27" s="404"/>
      <c r="BA27" s="404"/>
      <c r="BB27" s="404"/>
      <c r="BC27" s="404"/>
      <c r="BD27" s="404"/>
      <c r="BE27" s="404"/>
    </row>
    <row r="28" spans="1:57" ht="13.5" x14ac:dyDescent="0.2">
      <c r="A28" s="394" t="s">
        <v>308</v>
      </c>
      <c r="B28" s="394"/>
      <c r="C28" s="394"/>
      <c r="D28" s="401" t="s">
        <v>309</v>
      </c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401"/>
      <c r="AG28" s="401"/>
      <c r="AH28" s="401"/>
      <c r="AI28" s="401"/>
      <c r="AJ28" s="401"/>
      <c r="AK28" s="401"/>
      <c r="AL28" s="401"/>
      <c r="AM28" s="401"/>
      <c r="AN28" s="401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</row>
    <row r="29" spans="1:57" ht="28.5" customHeight="1" x14ac:dyDescent="0.2">
      <c r="A29" s="394" t="s">
        <v>310</v>
      </c>
      <c r="B29" s="394"/>
      <c r="C29" s="394"/>
      <c r="D29" s="401" t="s">
        <v>311</v>
      </c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401"/>
      <c r="AL29" s="401"/>
      <c r="AM29" s="401"/>
      <c r="AN29" s="401"/>
      <c r="AO29" s="393"/>
      <c r="AP29" s="393"/>
      <c r="AQ29" s="393"/>
      <c r="AR29" s="393"/>
      <c r="AS29" s="393"/>
      <c r="AT29" s="393"/>
      <c r="AU29" s="393"/>
      <c r="AV29" s="393"/>
      <c r="AW29" s="393"/>
      <c r="AX29" s="393"/>
      <c r="AY29" s="393"/>
      <c r="AZ29" s="393"/>
      <c r="BA29" s="393"/>
      <c r="BB29" s="393"/>
      <c r="BC29" s="393"/>
      <c r="BD29" s="393"/>
      <c r="BE29" s="393"/>
    </row>
    <row r="30" spans="1:57" ht="28.5" customHeight="1" x14ac:dyDescent="0.2">
      <c r="A30" s="394" t="s">
        <v>312</v>
      </c>
      <c r="B30" s="394"/>
      <c r="C30" s="394"/>
      <c r="D30" s="395" t="s">
        <v>313</v>
      </c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3" t="s">
        <v>293</v>
      </c>
      <c r="AP30" s="393"/>
      <c r="AQ30" s="393"/>
      <c r="AR30" s="393"/>
      <c r="AS30" s="393"/>
      <c r="AT30" s="393"/>
      <c r="AU30" s="393"/>
      <c r="AV30" s="393"/>
      <c r="AW30" s="393"/>
      <c r="AX30" s="393"/>
      <c r="AY30" s="393"/>
      <c r="AZ30" s="393"/>
      <c r="BA30" s="393"/>
      <c r="BB30" s="393"/>
      <c r="BC30" s="393"/>
      <c r="BD30" s="393"/>
      <c r="BE30" s="393"/>
    </row>
    <row r="31" spans="1:57" ht="13.5" x14ac:dyDescent="0.2">
      <c r="A31" s="394" t="s">
        <v>314</v>
      </c>
      <c r="B31" s="394"/>
      <c r="C31" s="394"/>
      <c r="D31" s="402" t="s">
        <v>193</v>
      </c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2"/>
      <c r="AL31" s="402"/>
      <c r="AM31" s="402"/>
      <c r="AN31" s="402"/>
      <c r="AO31" s="403">
        <f>'Раздел 1.1'!BY27</f>
        <v>6168283.5</v>
      </c>
      <c r="AP31" s="403"/>
      <c r="AQ31" s="403"/>
      <c r="AR31" s="403"/>
      <c r="AS31" s="403"/>
      <c r="AT31" s="403"/>
      <c r="AU31" s="403"/>
      <c r="AV31" s="403"/>
      <c r="AW31" s="403"/>
      <c r="AX31" s="406">
        <f>AO31*2.9%</f>
        <v>178880.22</v>
      </c>
      <c r="AY31" s="406"/>
      <c r="AZ31" s="406"/>
      <c r="BA31" s="406"/>
      <c r="BB31" s="406"/>
      <c r="BC31" s="406"/>
      <c r="BD31" s="406"/>
      <c r="BE31" s="406"/>
    </row>
    <row r="32" spans="1:57" ht="28.5" customHeight="1" x14ac:dyDescent="0.2">
      <c r="A32" s="394"/>
      <c r="B32" s="394"/>
      <c r="C32" s="394"/>
      <c r="D32" s="405" t="s">
        <v>315</v>
      </c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3"/>
      <c r="AP32" s="403"/>
      <c r="AQ32" s="403"/>
      <c r="AR32" s="403"/>
      <c r="AS32" s="403"/>
      <c r="AT32" s="403"/>
      <c r="AU32" s="403"/>
      <c r="AV32" s="403"/>
      <c r="AW32" s="403"/>
      <c r="AX32" s="406"/>
      <c r="AY32" s="406"/>
      <c r="AZ32" s="406"/>
      <c r="BA32" s="406"/>
      <c r="BB32" s="406"/>
      <c r="BC32" s="406"/>
      <c r="BD32" s="406"/>
      <c r="BE32" s="406"/>
    </row>
    <row r="33" spans="1:57" ht="28.5" customHeight="1" x14ac:dyDescent="0.2">
      <c r="A33" s="394" t="s">
        <v>316</v>
      </c>
      <c r="B33" s="394"/>
      <c r="C33" s="394"/>
      <c r="D33" s="401" t="s">
        <v>317</v>
      </c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1"/>
      <c r="AM33" s="401"/>
      <c r="AN33" s="401"/>
      <c r="AO33" s="393"/>
      <c r="AP33" s="393"/>
      <c r="AQ33" s="393"/>
      <c r="AR33" s="393"/>
      <c r="AS33" s="393"/>
      <c r="AT33" s="393"/>
      <c r="AU33" s="393"/>
      <c r="AV33" s="393"/>
      <c r="AW33" s="393"/>
      <c r="AX33" s="393"/>
      <c r="AY33" s="393"/>
      <c r="AZ33" s="393"/>
      <c r="BA33" s="393"/>
      <c r="BB33" s="393"/>
      <c r="BC33" s="393"/>
      <c r="BD33" s="393"/>
      <c r="BE33" s="393"/>
    </row>
    <row r="34" spans="1:57" ht="28.5" customHeight="1" x14ac:dyDescent="0.2">
      <c r="A34" s="394" t="s">
        <v>318</v>
      </c>
      <c r="B34" s="394"/>
      <c r="C34" s="394"/>
      <c r="D34" s="401" t="s">
        <v>319</v>
      </c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1"/>
      <c r="AL34" s="401"/>
      <c r="AM34" s="401"/>
      <c r="AN34" s="401"/>
      <c r="AO34" s="414">
        <f>'Раздел 1.1'!BY27</f>
        <v>6168283.5</v>
      </c>
      <c r="AP34" s="414"/>
      <c r="AQ34" s="414"/>
      <c r="AR34" s="414"/>
      <c r="AS34" s="414"/>
      <c r="AT34" s="414"/>
      <c r="AU34" s="414"/>
      <c r="AV34" s="414"/>
      <c r="AW34" s="414"/>
      <c r="AX34" s="404">
        <f>AO34*0.2%</f>
        <v>12336.57</v>
      </c>
      <c r="AY34" s="404"/>
      <c r="AZ34" s="404"/>
      <c r="BA34" s="404"/>
      <c r="BB34" s="404"/>
      <c r="BC34" s="404"/>
      <c r="BD34" s="404"/>
      <c r="BE34" s="404"/>
    </row>
    <row r="35" spans="1:57" ht="13.5" customHeight="1" x14ac:dyDescent="0.2">
      <c r="A35" s="394" t="s">
        <v>320</v>
      </c>
      <c r="B35" s="394"/>
      <c r="C35" s="363"/>
      <c r="D35" s="407" t="s">
        <v>321</v>
      </c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  <c r="AK35" s="408"/>
      <c r="AL35" s="408"/>
      <c r="AM35" s="408"/>
      <c r="AN35" s="409"/>
      <c r="AO35" s="392"/>
      <c r="AP35" s="393"/>
      <c r="AQ35" s="393"/>
      <c r="AR35" s="393"/>
      <c r="AS35" s="393"/>
      <c r="AT35" s="393"/>
      <c r="AU35" s="393"/>
      <c r="AV35" s="393"/>
      <c r="AW35" s="393"/>
      <c r="AX35" s="393"/>
      <c r="AY35" s="393"/>
      <c r="AZ35" s="393"/>
      <c r="BA35" s="393"/>
      <c r="BB35" s="393"/>
      <c r="BC35" s="393"/>
      <c r="BD35" s="393"/>
      <c r="BE35" s="393"/>
    </row>
    <row r="36" spans="1:57" ht="12.75" customHeight="1" x14ac:dyDescent="0.2">
      <c r="A36" s="394"/>
      <c r="B36" s="394"/>
      <c r="C36" s="363"/>
      <c r="D36" s="415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6"/>
      <c r="AI36" s="416"/>
      <c r="AJ36" s="416"/>
      <c r="AK36" s="416"/>
      <c r="AL36" s="416"/>
      <c r="AM36" s="416"/>
      <c r="AN36" s="417"/>
      <c r="AO36" s="392"/>
      <c r="AP36" s="393"/>
      <c r="AQ36" s="393"/>
      <c r="AR36" s="393"/>
      <c r="AS36" s="393"/>
      <c r="AT36" s="393"/>
      <c r="AU36" s="393"/>
      <c r="AV36" s="393"/>
      <c r="AW36" s="393"/>
      <c r="AX36" s="393"/>
      <c r="AY36" s="393"/>
      <c r="AZ36" s="393"/>
      <c r="BA36" s="393"/>
      <c r="BB36" s="393"/>
      <c r="BC36" s="393"/>
      <c r="BD36" s="393"/>
      <c r="BE36" s="393"/>
    </row>
    <row r="37" spans="1:57" ht="12.75" customHeight="1" x14ac:dyDescent="0.2">
      <c r="A37" s="394"/>
      <c r="B37" s="394"/>
      <c r="C37" s="363"/>
      <c r="D37" s="79"/>
      <c r="E37" s="80" t="s">
        <v>322</v>
      </c>
      <c r="F37" s="81"/>
      <c r="G37" s="410" t="s">
        <v>323</v>
      </c>
      <c r="H37" s="410"/>
      <c r="I37" s="410"/>
      <c r="J37" s="410"/>
      <c r="K37" s="410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0"/>
      <c r="AJ37" s="82"/>
      <c r="AK37" s="82"/>
      <c r="AL37" s="82"/>
      <c r="AM37" s="82"/>
      <c r="AN37" s="83"/>
      <c r="AO37" s="392"/>
      <c r="AP37" s="393"/>
      <c r="AQ37" s="393"/>
      <c r="AR37" s="393"/>
      <c r="AS37" s="393"/>
      <c r="AT37" s="393"/>
      <c r="AU37" s="393"/>
      <c r="AV37" s="393"/>
      <c r="AW37" s="393"/>
      <c r="AX37" s="393"/>
      <c r="AY37" s="393"/>
      <c r="AZ37" s="393"/>
      <c r="BA37" s="393"/>
      <c r="BB37" s="393"/>
      <c r="BC37" s="393"/>
      <c r="BD37" s="393"/>
      <c r="BE37" s="393"/>
    </row>
    <row r="38" spans="1:57" ht="3" customHeight="1" x14ac:dyDescent="0.2">
      <c r="A38" s="394"/>
      <c r="B38" s="394"/>
      <c r="C38" s="363"/>
      <c r="D38" s="411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2"/>
      <c r="AL38" s="412"/>
      <c r="AM38" s="412"/>
      <c r="AN38" s="413"/>
      <c r="AO38" s="392"/>
      <c r="AP38" s="393"/>
      <c r="AQ38" s="393"/>
      <c r="AR38" s="393"/>
      <c r="AS38" s="393"/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3"/>
      <c r="BE38" s="393"/>
    </row>
    <row r="39" spans="1:57" ht="13.5" x14ac:dyDescent="0.2">
      <c r="A39" s="394" t="s">
        <v>324</v>
      </c>
      <c r="B39" s="394"/>
      <c r="C39" s="363"/>
      <c r="D39" s="407" t="s">
        <v>325</v>
      </c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08"/>
      <c r="AK39" s="408"/>
      <c r="AL39" s="408"/>
      <c r="AM39" s="408"/>
      <c r="AN39" s="409"/>
      <c r="AO39" s="392"/>
      <c r="AP39" s="393"/>
      <c r="AQ39" s="393"/>
      <c r="AR39" s="393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</row>
    <row r="40" spans="1:57" ht="12.75" customHeight="1" x14ac:dyDescent="0.2">
      <c r="A40" s="394"/>
      <c r="B40" s="394"/>
      <c r="C40" s="363"/>
      <c r="D40" s="84" t="s">
        <v>326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6"/>
      <c r="AJ40" s="86"/>
      <c r="AK40" s="86"/>
      <c r="AL40" s="86"/>
      <c r="AM40" s="86"/>
      <c r="AN40" s="87"/>
      <c r="AO40" s="392"/>
      <c r="AP40" s="393"/>
      <c r="AQ40" s="393"/>
      <c r="AR40" s="393"/>
      <c r="AS40" s="393"/>
      <c r="AT40" s="393"/>
      <c r="AU40" s="393"/>
      <c r="AV40" s="393"/>
      <c r="AW40" s="393"/>
      <c r="AX40" s="393"/>
      <c r="AY40" s="393"/>
      <c r="AZ40" s="393"/>
      <c r="BA40" s="393"/>
      <c r="BB40" s="393"/>
      <c r="BC40" s="393"/>
      <c r="BD40" s="393"/>
      <c r="BE40" s="393"/>
    </row>
    <row r="41" spans="1:57" ht="12.75" customHeight="1" x14ac:dyDescent="0.2">
      <c r="A41" s="394"/>
      <c r="B41" s="394"/>
      <c r="C41" s="363"/>
      <c r="D41" s="79"/>
      <c r="E41" s="80" t="s">
        <v>322</v>
      </c>
      <c r="F41" s="81"/>
      <c r="G41" s="410" t="s">
        <v>323</v>
      </c>
      <c r="H41" s="410"/>
      <c r="I41" s="410"/>
      <c r="J41" s="410"/>
      <c r="K41" s="410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0"/>
      <c r="AJ41" s="82"/>
      <c r="AK41" s="82"/>
      <c r="AL41" s="82"/>
      <c r="AM41" s="82"/>
      <c r="AN41" s="83"/>
      <c r="AO41" s="392"/>
      <c r="AP41" s="393"/>
      <c r="AQ41" s="393"/>
      <c r="AR41" s="393"/>
      <c r="AS41" s="393"/>
      <c r="AT41" s="393"/>
      <c r="AU41" s="393"/>
      <c r="AV41" s="393"/>
      <c r="AW41" s="393"/>
      <c r="AX41" s="393"/>
      <c r="AY41" s="393"/>
      <c r="AZ41" s="393"/>
      <c r="BA41" s="393"/>
      <c r="BB41" s="393"/>
      <c r="BC41" s="393"/>
      <c r="BD41" s="393"/>
      <c r="BE41" s="393"/>
    </row>
    <row r="42" spans="1:57" ht="3" customHeight="1" x14ac:dyDescent="0.2">
      <c r="A42" s="394"/>
      <c r="B42" s="394"/>
      <c r="C42" s="363"/>
      <c r="D42" s="411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412"/>
      <c r="AH42" s="412"/>
      <c r="AI42" s="412"/>
      <c r="AJ42" s="412"/>
      <c r="AK42" s="412"/>
      <c r="AL42" s="412"/>
      <c r="AM42" s="412"/>
      <c r="AN42" s="413"/>
      <c r="AO42" s="392"/>
      <c r="AP42" s="393"/>
      <c r="AQ42" s="393"/>
      <c r="AR42" s="393"/>
      <c r="AS42" s="393"/>
      <c r="AT42" s="393"/>
      <c r="AU42" s="393"/>
      <c r="AV42" s="393"/>
      <c r="AW42" s="393"/>
      <c r="AX42" s="393"/>
      <c r="AY42" s="393"/>
      <c r="AZ42" s="393"/>
      <c r="BA42" s="393"/>
      <c r="BB42" s="393"/>
      <c r="BC42" s="393"/>
      <c r="BD42" s="393"/>
      <c r="BE42" s="393"/>
    </row>
    <row r="43" spans="1:57" ht="28.5" customHeight="1" x14ac:dyDescent="0.2">
      <c r="A43" s="394" t="s">
        <v>327</v>
      </c>
      <c r="B43" s="394"/>
      <c r="C43" s="394"/>
      <c r="D43" s="401" t="s">
        <v>328</v>
      </c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1"/>
      <c r="AN43" s="401"/>
      <c r="AO43" s="414">
        <f>'Раздел 1.1'!BY27</f>
        <v>6168283.5</v>
      </c>
      <c r="AP43" s="414"/>
      <c r="AQ43" s="414"/>
      <c r="AR43" s="414"/>
      <c r="AS43" s="414"/>
      <c r="AT43" s="414"/>
      <c r="AU43" s="414"/>
      <c r="AV43" s="414"/>
      <c r="AW43" s="414"/>
      <c r="AX43" s="406">
        <f>AO43*5.1%</f>
        <v>314582.46000000002</v>
      </c>
      <c r="AY43" s="406"/>
      <c r="AZ43" s="406"/>
      <c r="BA43" s="406"/>
      <c r="BB43" s="406"/>
      <c r="BC43" s="406"/>
      <c r="BD43" s="406"/>
      <c r="BE43" s="406"/>
    </row>
    <row r="44" spans="1:57" ht="13.5" x14ac:dyDescent="0.2">
      <c r="A44" s="394"/>
      <c r="B44" s="394"/>
      <c r="C44" s="394"/>
      <c r="D44" s="384" t="s">
        <v>292</v>
      </c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385"/>
      <c r="AM44" s="385"/>
      <c r="AN44" s="386"/>
      <c r="AO44" s="393" t="s">
        <v>293</v>
      </c>
      <c r="AP44" s="393"/>
      <c r="AQ44" s="393"/>
      <c r="AR44" s="393"/>
      <c r="AS44" s="393"/>
      <c r="AT44" s="393"/>
      <c r="AU44" s="393"/>
      <c r="AV44" s="393"/>
      <c r="AW44" s="393"/>
      <c r="AX44" s="414">
        <f>SUM(AX25:BE43)</f>
        <v>1862821.62</v>
      </c>
      <c r="AY44" s="414"/>
      <c r="AZ44" s="414"/>
      <c r="BA44" s="414"/>
      <c r="BB44" s="414"/>
      <c r="BC44" s="414"/>
      <c r="BD44" s="414"/>
      <c r="BE44" s="414"/>
    </row>
    <row r="45" spans="1:57" ht="13.5" x14ac:dyDescent="0.2">
      <c r="A45" s="394"/>
      <c r="B45" s="394"/>
      <c r="C45" s="394"/>
      <c r="D45" s="418" t="s">
        <v>442</v>
      </c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19"/>
      <c r="AJ45" s="419"/>
      <c r="AK45" s="419"/>
      <c r="AL45" s="419"/>
      <c r="AM45" s="419"/>
      <c r="AN45" s="420"/>
      <c r="AO45" s="393"/>
      <c r="AP45" s="393"/>
      <c r="AQ45" s="393"/>
      <c r="AR45" s="393"/>
      <c r="AS45" s="393"/>
      <c r="AT45" s="393"/>
      <c r="AU45" s="393"/>
      <c r="AV45" s="393"/>
      <c r="AW45" s="393"/>
      <c r="AX45" s="421" t="str">
        <f>Sheet1!F146</f>
        <v>Х</v>
      </c>
      <c r="AY45" s="421"/>
      <c r="AZ45" s="421"/>
      <c r="BA45" s="421"/>
      <c r="BB45" s="421"/>
      <c r="BC45" s="421"/>
      <c r="BD45" s="421"/>
      <c r="BE45" s="421"/>
    </row>
    <row r="46" spans="1:57" ht="13.5" x14ac:dyDescent="0.2">
      <c r="A46" s="65"/>
      <c r="B46" s="65"/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7"/>
      <c r="AP46" s="67"/>
      <c r="AQ46" s="67"/>
      <c r="AR46" s="67"/>
      <c r="AS46" s="67"/>
      <c r="AT46" s="67"/>
      <c r="AU46" s="67"/>
      <c r="AV46" s="67"/>
      <c r="AW46" s="67"/>
      <c r="AX46" s="88"/>
      <c r="AY46" s="88"/>
      <c r="AZ46" s="88"/>
      <c r="BA46" s="88"/>
      <c r="BB46" s="88"/>
      <c r="BC46" s="88"/>
      <c r="BD46" s="88"/>
      <c r="BE46" s="88"/>
    </row>
    <row r="47" spans="1:57" ht="15" x14ac:dyDescent="0.2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</row>
    <row r="48" spans="1:57" ht="14.25" x14ac:dyDescent="0.2">
      <c r="A48" s="367" t="s">
        <v>379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68"/>
      <c r="AQ48" s="68"/>
      <c r="AR48" s="68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</row>
    <row r="49" spans="1:57" ht="2.25" customHeigh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8"/>
      <c r="AQ49" s="68"/>
      <c r="AR49" s="68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</row>
    <row r="50" spans="1:57" ht="14.25" x14ac:dyDescent="0.2">
      <c r="A50" s="314" t="s">
        <v>380</v>
      </c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  <c r="AO50" s="314"/>
      <c r="AP50" s="314"/>
      <c r="AQ50" s="314"/>
      <c r="AR50" s="314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</row>
    <row r="51" spans="1:57" ht="14.25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</row>
    <row r="52" spans="1:57" ht="36.75" customHeight="1" x14ac:dyDescent="0.2">
      <c r="A52" s="314" t="s">
        <v>374</v>
      </c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314"/>
      <c r="AO52" s="314"/>
      <c r="AP52" s="314"/>
      <c r="AQ52" s="314"/>
      <c r="AR52" s="314"/>
      <c r="AS52" s="314"/>
      <c r="AT52" s="314"/>
      <c r="AU52" s="314"/>
      <c r="AV52" s="314"/>
      <c r="AW52" s="314"/>
      <c r="AX52" s="314"/>
      <c r="AY52" s="314"/>
      <c r="AZ52" s="314"/>
      <c r="BA52" s="314"/>
      <c r="BB52" s="314"/>
      <c r="BC52" s="314"/>
      <c r="BD52" s="314"/>
      <c r="BE52" s="314"/>
    </row>
    <row r="53" spans="1:57" ht="14.25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</row>
    <row r="54" spans="1:57" ht="13.5" x14ac:dyDescent="0.2">
      <c r="A54" s="394" t="s">
        <v>285</v>
      </c>
      <c r="B54" s="394"/>
      <c r="C54" s="394"/>
      <c r="D54" s="394" t="s">
        <v>301</v>
      </c>
      <c r="E54" s="394"/>
      <c r="F54" s="394"/>
      <c r="G54" s="394"/>
      <c r="H54" s="394"/>
      <c r="I54" s="394"/>
      <c r="J54" s="394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4"/>
      <c r="AI54" s="394"/>
      <c r="AJ54" s="394"/>
      <c r="AK54" s="394"/>
      <c r="AL54" s="394"/>
      <c r="AM54" s="394"/>
      <c r="AN54" s="394"/>
      <c r="AO54" s="394" t="s">
        <v>302</v>
      </c>
      <c r="AP54" s="394"/>
      <c r="AQ54" s="394"/>
      <c r="AR54" s="394"/>
      <c r="AS54" s="394"/>
      <c r="AT54" s="394"/>
      <c r="AU54" s="394"/>
      <c r="AV54" s="394"/>
      <c r="AW54" s="394"/>
      <c r="AX54" s="394" t="s">
        <v>303</v>
      </c>
      <c r="AY54" s="394"/>
      <c r="AZ54" s="394"/>
      <c r="BA54" s="394"/>
      <c r="BB54" s="394"/>
      <c r="BC54" s="394"/>
      <c r="BD54" s="394"/>
      <c r="BE54" s="394"/>
    </row>
    <row r="55" spans="1:57" ht="13.5" x14ac:dyDescent="0.2">
      <c r="A55" s="394">
        <v>1</v>
      </c>
      <c r="B55" s="394"/>
      <c r="C55" s="394"/>
      <c r="D55" s="394">
        <v>2</v>
      </c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4"/>
      <c r="AJ55" s="394"/>
      <c r="AK55" s="394"/>
      <c r="AL55" s="394"/>
      <c r="AM55" s="394"/>
      <c r="AN55" s="394"/>
      <c r="AO55" s="394">
        <v>3</v>
      </c>
      <c r="AP55" s="394"/>
      <c r="AQ55" s="394"/>
      <c r="AR55" s="394"/>
      <c r="AS55" s="394"/>
      <c r="AT55" s="394"/>
      <c r="AU55" s="394"/>
      <c r="AV55" s="394"/>
      <c r="AW55" s="394"/>
      <c r="AX55" s="394">
        <v>4</v>
      </c>
      <c r="AY55" s="394"/>
      <c r="AZ55" s="394"/>
      <c r="BA55" s="394"/>
      <c r="BB55" s="394"/>
      <c r="BC55" s="394"/>
      <c r="BD55" s="394"/>
      <c r="BE55" s="394"/>
    </row>
    <row r="56" spans="1:57" ht="13.5" x14ac:dyDescent="0.2">
      <c r="A56" s="394" t="s">
        <v>304</v>
      </c>
      <c r="B56" s="394"/>
      <c r="C56" s="394"/>
      <c r="D56" s="395" t="s">
        <v>305</v>
      </c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3" t="s">
        <v>293</v>
      </c>
      <c r="AP56" s="393"/>
      <c r="AQ56" s="393"/>
      <c r="AR56" s="393"/>
      <c r="AS56" s="393"/>
      <c r="AT56" s="393"/>
      <c r="AU56" s="393"/>
      <c r="AV56" s="393"/>
      <c r="AW56" s="393"/>
      <c r="AX56" s="393"/>
      <c r="AY56" s="393"/>
      <c r="AZ56" s="393"/>
      <c r="BA56" s="393"/>
      <c r="BB56" s="393"/>
      <c r="BC56" s="393"/>
      <c r="BD56" s="393"/>
      <c r="BE56" s="393"/>
    </row>
    <row r="57" spans="1:57" ht="13.5" x14ac:dyDescent="0.2">
      <c r="A57" s="394" t="s">
        <v>306</v>
      </c>
      <c r="B57" s="394"/>
      <c r="C57" s="394"/>
      <c r="D57" s="402" t="s">
        <v>193</v>
      </c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2"/>
      <c r="AK57" s="402"/>
      <c r="AL57" s="402"/>
      <c r="AM57" s="402"/>
      <c r="AN57" s="402"/>
      <c r="AO57" s="403">
        <f>'Раздел 1.1'!BY41</f>
        <v>846102.54</v>
      </c>
      <c r="AP57" s="403"/>
      <c r="AQ57" s="403"/>
      <c r="AR57" s="403"/>
      <c r="AS57" s="403"/>
      <c r="AT57" s="403"/>
      <c r="AU57" s="403"/>
      <c r="AV57" s="403"/>
      <c r="AW57" s="403"/>
      <c r="AX57" s="404">
        <f>AO57*22%</f>
        <v>186142.56</v>
      </c>
      <c r="AY57" s="404"/>
      <c r="AZ57" s="404"/>
      <c r="BA57" s="404"/>
      <c r="BB57" s="404"/>
      <c r="BC57" s="404"/>
      <c r="BD57" s="404"/>
      <c r="BE57" s="404"/>
    </row>
    <row r="58" spans="1:57" ht="13.5" x14ac:dyDescent="0.2">
      <c r="A58" s="394"/>
      <c r="B58" s="394"/>
      <c r="C58" s="394"/>
      <c r="D58" s="405" t="s">
        <v>307</v>
      </c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405"/>
      <c r="AK58" s="405"/>
      <c r="AL58" s="405"/>
      <c r="AM58" s="405"/>
      <c r="AN58" s="405"/>
      <c r="AO58" s="403"/>
      <c r="AP58" s="403"/>
      <c r="AQ58" s="403"/>
      <c r="AR58" s="403"/>
      <c r="AS58" s="403"/>
      <c r="AT58" s="403"/>
      <c r="AU58" s="403"/>
      <c r="AV58" s="403"/>
      <c r="AW58" s="403"/>
      <c r="AX58" s="404"/>
      <c r="AY58" s="404"/>
      <c r="AZ58" s="404"/>
      <c r="BA58" s="404"/>
      <c r="BB58" s="404"/>
      <c r="BC58" s="404"/>
      <c r="BD58" s="404"/>
      <c r="BE58" s="404"/>
    </row>
    <row r="59" spans="1:57" ht="13.5" x14ac:dyDescent="0.2">
      <c r="A59" s="394" t="s">
        <v>308</v>
      </c>
      <c r="B59" s="394"/>
      <c r="C59" s="394"/>
      <c r="D59" s="401" t="s">
        <v>309</v>
      </c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  <c r="AE59" s="401"/>
      <c r="AF59" s="401"/>
      <c r="AG59" s="401"/>
      <c r="AH59" s="401"/>
      <c r="AI59" s="401"/>
      <c r="AJ59" s="401"/>
      <c r="AK59" s="401"/>
      <c r="AL59" s="401"/>
      <c r="AM59" s="401"/>
      <c r="AN59" s="401"/>
      <c r="AO59" s="393"/>
      <c r="AP59" s="393"/>
      <c r="AQ59" s="393"/>
      <c r="AR59" s="393"/>
      <c r="AS59" s="393"/>
      <c r="AT59" s="393"/>
      <c r="AU59" s="393"/>
      <c r="AV59" s="393"/>
      <c r="AW59" s="393"/>
      <c r="AX59" s="393"/>
      <c r="AY59" s="393"/>
      <c r="AZ59" s="393"/>
      <c r="BA59" s="393"/>
      <c r="BB59" s="393"/>
      <c r="BC59" s="393"/>
      <c r="BD59" s="393"/>
      <c r="BE59" s="393"/>
    </row>
    <row r="60" spans="1:57" ht="29.25" customHeight="1" x14ac:dyDescent="0.2">
      <c r="A60" s="394" t="s">
        <v>310</v>
      </c>
      <c r="B60" s="394"/>
      <c r="C60" s="394"/>
      <c r="D60" s="401" t="s">
        <v>311</v>
      </c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401"/>
      <c r="AH60" s="401"/>
      <c r="AI60" s="401"/>
      <c r="AJ60" s="401"/>
      <c r="AK60" s="401"/>
      <c r="AL60" s="401"/>
      <c r="AM60" s="401"/>
      <c r="AN60" s="401"/>
      <c r="AO60" s="393"/>
      <c r="AP60" s="393"/>
      <c r="AQ60" s="393"/>
      <c r="AR60" s="393"/>
      <c r="AS60" s="393"/>
      <c r="AT60" s="393"/>
      <c r="AU60" s="393"/>
      <c r="AV60" s="393"/>
      <c r="AW60" s="393"/>
      <c r="AX60" s="393"/>
      <c r="AY60" s="393"/>
      <c r="AZ60" s="393"/>
      <c r="BA60" s="393"/>
      <c r="BB60" s="393"/>
      <c r="BC60" s="393"/>
      <c r="BD60" s="393"/>
      <c r="BE60" s="393"/>
    </row>
    <row r="61" spans="1:57" ht="28.5" customHeight="1" x14ac:dyDescent="0.2">
      <c r="A61" s="394" t="s">
        <v>312</v>
      </c>
      <c r="B61" s="394"/>
      <c r="C61" s="394"/>
      <c r="D61" s="395" t="s">
        <v>313</v>
      </c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3" t="s">
        <v>293</v>
      </c>
      <c r="AP61" s="393"/>
      <c r="AQ61" s="393"/>
      <c r="AR61" s="393"/>
      <c r="AS61" s="393"/>
      <c r="AT61" s="393"/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3"/>
    </row>
    <row r="62" spans="1:57" ht="13.5" x14ac:dyDescent="0.2">
      <c r="A62" s="394" t="s">
        <v>314</v>
      </c>
      <c r="B62" s="394"/>
      <c r="C62" s="394"/>
      <c r="D62" s="402" t="s">
        <v>193</v>
      </c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  <c r="W62" s="402"/>
      <c r="X62" s="402"/>
      <c r="Y62" s="402"/>
      <c r="Z62" s="402"/>
      <c r="AA62" s="402"/>
      <c r="AB62" s="402"/>
      <c r="AC62" s="402"/>
      <c r="AD62" s="402"/>
      <c r="AE62" s="402"/>
      <c r="AF62" s="402"/>
      <c r="AG62" s="402"/>
      <c r="AH62" s="402"/>
      <c r="AI62" s="402"/>
      <c r="AJ62" s="402"/>
      <c r="AK62" s="402"/>
      <c r="AL62" s="402"/>
      <c r="AM62" s="402"/>
      <c r="AN62" s="402"/>
      <c r="AO62" s="403">
        <f>'Раздел 1.1'!BY41</f>
        <v>846102.54</v>
      </c>
      <c r="AP62" s="403"/>
      <c r="AQ62" s="403"/>
      <c r="AR62" s="403"/>
      <c r="AS62" s="403"/>
      <c r="AT62" s="403"/>
      <c r="AU62" s="403"/>
      <c r="AV62" s="403"/>
      <c r="AW62" s="403"/>
      <c r="AX62" s="406">
        <f>AO62*2.9%</f>
        <v>24536.97</v>
      </c>
      <c r="AY62" s="406"/>
      <c r="AZ62" s="406"/>
      <c r="BA62" s="406"/>
      <c r="BB62" s="406"/>
      <c r="BC62" s="406"/>
      <c r="BD62" s="406"/>
      <c r="BE62" s="406"/>
    </row>
    <row r="63" spans="1:57" ht="34.5" customHeight="1" x14ac:dyDescent="0.2">
      <c r="A63" s="394"/>
      <c r="B63" s="394"/>
      <c r="C63" s="394"/>
      <c r="D63" s="405" t="s">
        <v>315</v>
      </c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5"/>
      <c r="AD63" s="405"/>
      <c r="AE63" s="405"/>
      <c r="AF63" s="405"/>
      <c r="AG63" s="405"/>
      <c r="AH63" s="405"/>
      <c r="AI63" s="405"/>
      <c r="AJ63" s="405"/>
      <c r="AK63" s="405"/>
      <c r="AL63" s="405"/>
      <c r="AM63" s="405"/>
      <c r="AN63" s="405"/>
      <c r="AO63" s="403"/>
      <c r="AP63" s="403"/>
      <c r="AQ63" s="403"/>
      <c r="AR63" s="403"/>
      <c r="AS63" s="403"/>
      <c r="AT63" s="403"/>
      <c r="AU63" s="403"/>
      <c r="AV63" s="403"/>
      <c r="AW63" s="403"/>
      <c r="AX63" s="406"/>
      <c r="AY63" s="406"/>
      <c r="AZ63" s="406"/>
      <c r="BA63" s="406"/>
      <c r="BB63" s="406"/>
      <c r="BC63" s="406"/>
      <c r="BD63" s="406"/>
      <c r="BE63" s="406"/>
    </row>
    <row r="64" spans="1:57" ht="29.25" customHeight="1" x14ac:dyDescent="0.2">
      <c r="A64" s="394" t="s">
        <v>316</v>
      </c>
      <c r="B64" s="394"/>
      <c r="C64" s="394"/>
      <c r="D64" s="401" t="s">
        <v>317</v>
      </c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393"/>
      <c r="AP64" s="393"/>
      <c r="AQ64" s="393"/>
      <c r="AR64" s="393"/>
      <c r="AS64" s="393"/>
      <c r="AT64" s="393"/>
      <c r="AU64" s="393"/>
      <c r="AV64" s="393"/>
      <c r="AW64" s="393"/>
      <c r="AX64" s="393"/>
      <c r="AY64" s="393"/>
      <c r="AZ64" s="393"/>
      <c r="BA64" s="393"/>
      <c r="BB64" s="393"/>
      <c r="BC64" s="393"/>
      <c r="BD64" s="393"/>
      <c r="BE64" s="393"/>
    </row>
    <row r="65" spans="1:57" ht="33" customHeight="1" x14ac:dyDescent="0.2">
      <c r="A65" s="394" t="s">
        <v>318</v>
      </c>
      <c r="B65" s="394"/>
      <c r="C65" s="394"/>
      <c r="D65" s="401" t="s">
        <v>319</v>
      </c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  <c r="AA65" s="401"/>
      <c r="AB65" s="401"/>
      <c r="AC65" s="401"/>
      <c r="AD65" s="401"/>
      <c r="AE65" s="401"/>
      <c r="AF65" s="401"/>
      <c r="AG65" s="401"/>
      <c r="AH65" s="401"/>
      <c r="AI65" s="401"/>
      <c r="AJ65" s="401"/>
      <c r="AK65" s="401"/>
      <c r="AL65" s="401"/>
      <c r="AM65" s="401"/>
      <c r="AN65" s="401"/>
      <c r="AO65" s="414">
        <f>'Раздел 1.1'!BY41</f>
        <v>846102.54</v>
      </c>
      <c r="AP65" s="414"/>
      <c r="AQ65" s="414"/>
      <c r="AR65" s="414"/>
      <c r="AS65" s="414"/>
      <c r="AT65" s="414"/>
      <c r="AU65" s="414"/>
      <c r="AV65" s="414"/>
      <c r="AW65" s="414"/>
      <c r="AX65" s="404">
        <f>AO65*0.2%</f>
        <v>1692.21</v>
      </c>
      <c r="AY65" s="404"/>
      <c r="AZ65" s="404"/>
      <c r="BA65" s="404"/>
      <c r="BB65" s="404"/>
      <c r="BC65" s="404"/>
      <c r="BD65" s="404"/>
      <c r="BE65" s="404"/>
    </row>
    <row r="66" spans="1:57" x14ac:dyDescent="0.2">
      <c r="A66" s="394" t="s">
        <v>320</v>
      </c>
      <c r="B66" s="394"/>
      <c r="C66" s="363"/>
      <c r="D66" s="407" t="s">
        <v>321</v>
      </c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408"/>
      <c r="S66" s="408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8"/>
      <c r="AF66" s="408"/>
      <c r="AG66" s="408"/>
      <c r="AH66" s="408"/>
      <c r="AI66" s="408"/>
      <c r="AJ66" s="408"/>
      <c r="AK66" s="408"/>
      <c r="AL66" s="408"/>
      <c r="AM66" s="408"/>
      <c r="AN66" s="409"/>
      <c r="AO66" s="392"/>
      <c r="AP66" s="393"/>
      <c r="AQ66" s="393"/>
      <c r="AR66" s="393"/>
      <c r="AS66" s="393"/>
      <c r="AT66" s="393"/>
      <c r="AU66" s="393"/>
      <c r="AV66" s="393"/>
      <c r="AW66" s="393"/>
      <c r="AX66" s="393"/>
      <c r="AY66" s="393"/>
      <c r="AZ66" s="393"/>
      <c r="BA66" s="393"/>
      <c r="BB66" s="393"/>
      <c r="BC66" s="393"/>
      <c r="BD66" s="393"/>
      <c r="BE66" s="393"/>
    </row>
    <row r="67" spans="1:57" x14ac:dyDescent="0.2">
      <c r="A67" s="394"/>
      <c r="B67" s="394"/>
      <c r="C67" s="363"/>
      <c r="D67" s="415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6"/>
      <c r="AD67" s="416"/>
      <c r="AE67" s="416"/>
      <c r="AF67" s="416"/>
      <c r="AG67" s="416"/>
      <c r="AH67" s="416"/>
      <c r="AI67" s="416"/>
      <c r="AJ67" s="416"/>
      <c r="AK67" s="416"/>
      <c r="AL67" s="416"/>
      <c r="AM67" s="416"/>
      <c r="AN67" s="417"/>
      <c r="AO67" s="392"/>
      <c r="AP67" s="393"/>
      <c r="AQ67" s="393"/>
      <c r="AR67" s="393"/>
      <c r="AS67" s="393"/>
      <c r="AT67" s="393"/>
      <c r="AU67" s="393"/>
      <c r="AV67" s="393"/>
      <c r="AW67" s="393"/>
      <c r="AX67" s="393"/>
      <c r="AY67" s="393"/>
      <c r="AZ67" s="393"/>
      <c r="BA67" s="393"/>
      <c r="BB67" s="393"/>
      <c r="BC67" s="393"/>
      <c r="BD67" s="393"/>
      <c r="BE67" s="393"/>
    </row>
    <row r="68" spans="1:57" ht="13.5" x14ac:dyDescent="0.2">
      <c r="A68" s="394"/>
      <c r="B68" s="394"/>
      <c r="C68" s="363"/>
      <c r="D68" s="79"/>
      <c r="E68" s="80" t="s">
        <v>322</v>
      </c>
      <c r="F68" s="81"/>
      <c r="G68" s="410" t="s">
        <v>323</v>
      </c>
      <c r="H68" s="410"/>
      <c r="I68" s="410"/>
      <c r="J68" s="410"/>
      <c r="K68" s="410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0"/>
      <c r="AJ68" s="82"/>
      <c r="AK68" s="82"/>
      <c r="AL68" s="82"/>
      <c r="AM68" s="82"/>
      <c r="AN68" s="83"/>
      <c r="AO68" s="392"/>
      <c r="AP68" s="393"/>
      <c r="AQ68" s="393"/>
      <c r="AR68" s="393"/>
      <c r="AS68" s="393"/>
      <c r="AT68" s="393"/>
      <c r="AU68" s="393"/>
      <c r="AV68" s="393"/>
      <c r="AW68" s="393"/>
      <c r="AX68" s="393"/>
      <c r="AY68" s="393"/>
      <c r="AZ68" s="393"/>
      <c r="BA68" s="393"/>
      <c r="BB68" s="393"/>
      <c r="BC68" s="393"/>
      <c r="BD68" s="393"/>
      <c r="BE68" s="393"/>
    </row>
    <row r="69" spans="1:57" ht="13.5" x14ac:dyDescent="0.2">
      <c r="A69" s="394"/>
      <c r="B69" s="394"/>
      <c r="C69" s="363"/>
      <c r="D69" s="411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3"/>
      <c r="AO69" s="392"/>
      <c r="AP69" s="393"/>
      <c r="AQ69" s="393"/>
      <c r="AR69" s="393"/>
      <c r="AS69" s="393"/>
      <c r="AT69" s="393"/>
      <c r="AU69" s="393"/>
      <c r="AV69" s="393"/>
      <c r="AW69" s="393"/>
      <c r="AX69" s="393"/>
      <c r="AY69" s="393"/>
      <c r="AZ69" s="393"/>
      <c r="BA69" s="393"/>
      <c r="BB69" s="393"/>
      <c r="BC69" s="393"/>
      <c r="BD69" s="393"/>
      <c r="BE69" s="393"/>
    </row>
    <row r="70" spans="1:57" ht="13.5" x14ac:dyDescent="0.2">
      <c r="A70" s="394" t="s">
        <v>324</v>
      </c>
      <c r="B70" s="394"/>
      <c r="C70" s="363"/>
      <c r="D70" s="407" t="s">
        <v>325</v>
      </c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408"/>
      <c r="S70" s="408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8"/>
      <c r="AF70" s="408"/>
      <c r="AG70" s="408"/>
      <c r="AH70" s="408"/>
      <c r="AI70" s="408"/>
      <c r="AJ70" s="408"/>
      <c r="AK70" s="408"/>
      <c r="AL70" s="408"/>
      <c r="AM70" s="408"/>
      <c r="AN70" s="409"/>
      <c r="AO70" s="392"/>
      <c r="AP70" s="393"/>
      <c r="AQ70" s="393"/>
      <c r="AR70" s="393"/>
      <c r="AS70" s="393"/>
      <c r="AT70" s="393"/>
      <c r="AU70" s="393"/>
      <c r="AV70" s="393"/>
      <c r="AW70" s="393"/>
      <c r="AX70" s="393"/>
      <c r="AY70" s="393"/>
      <c r="AZ70" s="393"/>
      <c r="BA70" s="393"/>
      <c r="BB70" s="393"/>
      <c r="BC70" s="393"/>
      <c r="BD70" s="393"/>
      <c r="BE70" s="393"/>
    </row>
    <row r="71" spans="1:57" ht="13.5" x14ac:dyDescent="0.2">
      <c r="A71" s="394"/>
      <c r="B71" s="394"/>
      <c r="C71" s="363"/>
      <c r="D71" s="84" t="s">
        <v>326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6"/>
      <c r="AJ71" s="86"/>
      <c r="AK71" s="86"/>
      <c r="AL71" s="86"/>
      <c r="AM71" s="86"/>
      <c r="AN71" s="87"/>
      <c r="AO71" s="392"/>
      <c r="AP71" s="393"/>
      <c r="AQ71" s="393"/>
      <c r="AR71" s="393"/>
      <c r="AS71" s="393"/>
      <c r="AT71" s="393"/>
      <c r="AU71" s="393"/>
      <c r="AV71" s="393"/>
      <c r="AW71" s="393"/>
      <c r="AX71" s="393"/>
      <c r="AY71" s="393"/>
      <c r="AZ71" s="393"/>
      <c r="BA71" s="393"/>
      <c r="BB71" s="393"/>
      <c r="BC71" s="393"/>
      <c r="BD71" s="393"/>
      <c r="BE71" s="393"/>
    </row>
    <row r="72" spans="1:57" ht="13.5" x14ac:dyDescent="0.2">
      <c r="A72" s="394"/>
      <c r="B72" s="394"/>
      <c r="C72" s="363"/>
      <c r="D72" s="79"/>
      <c r="E72" s="80" t="s">
        <v>322</v>
      </c>
      <c r="F72" s="81"/>
      <c r="G72" s="410" t="s">
        <v>323</v>
      </c>
      <c r="H72" s="410"/>
      <c r="I72" s="410"/>
      <c r="J72" s="410"/>
      <c r="K72" s="410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0"/>
      <c r="AJ72" s="82"/>
      <c r="AK72" s="82"/>
      <c r="AL72" s="82"/>
      <c r="AM72" s="82"/>
      <c r="AN72" s="83"/>
      <c r="AO72" s="392"/>
      <c r="AP72" s="393"/>
      <c r="AQ72" s="393"/>
      <c r="AR72" s="393"/>
      <c r="AS72" s="393"/>
      <c r="AT72" s="393"/>
      <c r="AU72" s="393"/>
      <c r="AV72" s="393"/>
      <c r="AW72" s="393"/>
      <c r="AX72" s="393"/>
      <c r="AY72" s="393"/>
      <c r="AZ72" s="393"/>
      <c r="BA72" s="393"/>
      <c r="BB72" s="393"/>
      <c r="BC72" s="393"/>
      <c r="BD72" s="393"/>
      <c r="BE72" s="393"/>
    </row>
    <row r="73" spans="1:57" ht="13.5" x14ac:dyDescent="0.2">
      <c r="A73" s="394"/>
      <c r="B73" s="394"/>
      <c r="C73" s="363"/>
      <c r="D73" s="411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3"/>
      <c r="AO73" s="392"/>
      <c r="AP73" s="393"/>
      <c r="AQ73" s="393"/>
      <c r="AR73" s="393"/>
      <c r="AS73" s="393"/>
      <c r="AT73" s="393"/>
      <c r="AU73" s="393"/>
      <c r="AV73" s="393"/>
      <c r="AW73" s="393"/>
      <c r="AX73" s="393"/>
      <c r="AY73" s="393"/>
      <c r="AZ73" s="393"/>
      <c r="BA73" s="393"/>
      <c r="BB73" s="393"/>
      <c r="BC73" s="393"/>
      <c r="BD73" s="393"/>
      <c r="BE73" s="393"/>
    </row>
    <row r="74" spans="1:57" ht="28.5" customHeight="1" x14ac:dyDescent="0.2">
      <c r="A74" s="394" t="s">
        <v>327</v>
      </c>
      <c r="B74" s="394"/>
      <c r="C74" s="394"/>
      <c r="D74" s="401" t="s">
        <v>328</v>
      </c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1"/>
      <c r="AC74" s="401"/>
      <c r="AD74" s="401"/>
      <c r="AE74" s="401"/>
      <c r="AF74" s="401"/>
      <c r="AG74" s="401"/>
      <c r="AH74" s="401"/>
      <c r="AI74" s="401"/>
      <c r="AJ74" s="401"/>
      <c r="AK74" s="401"/>
      <c r="AL74" s="401"/>
      <c r="AM74" s="401"/>
      <c r="AN74" s="401"/>
      <c r="AO74" s="414">
        <f>'Раздел 1.1'!BY41</f>
        <v>846102.54</v>
      </c>
      <c r="AP74" s="414"/>
      <c r="AQ74" s="414"/>
      <c r="AR74" s="414"/>
      <c r="AS74" s="414"/>
      <c r="AT74" s="414"/>
      <c r="AU74" s="414"/>
      <c r="AV74" s="414"/>
      <c r="AW74" s="414"/>
      <c r="AX74" s="406">
        <f>AO74*5.1%</f>
        <v>43151.23</v>
      </c>
      <c r="AY74" s="406"/>
      <c r="AZ74" s="406"/>
      <c r="BA74" s="406"/>
      <c r="BB74" s="406"/>
      <c r="BC74" s="406"/>
      <c r="BD74" s="406"/>
      <c r="BE74" s="406"/>
    </row>
    <row r="75" spans="1:57" ht="13.5" x14ac:dyDescent="0.2">
      <c r="A75" s="394"/>
      <c r="B75" s="394"/>
      <c r="C75" s="394"/>
      <c r="D75" s="384" t="s">
        <v>292</v>
      </c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5"/>
      <c r="X75" s="385"/>
      <c r="Y75" s="385"/>
      <c r="Z75" s="385"/>
      <c r="AA75" s="385"/>
      <c r="AB75" s="385"/>
      <c r="AC75" s="385"/>
      <c r="AD75" s="385"/>
      <c r="AE75" s="385"/>
      <c r="AF75" s="385"/>
      <c r="AG75" s="385"/>
      <c r="AH75" s="385"/>
      <c r="AI75" s="385"/>
      <c r="AJ75" s="385"/>
      <c r="AK75" s="385"/>
      <c r="AL75" s="385"/>
      <c r="AM75" s="385"/>
      <c r="AN75" s="386"/>
      <c r="AO75" s="393" t="s">
        <v>293</v>
      </c>
      <c r="AP75" s="393"/>
      <c r="AQ75" s="393"/>
      <c r="AR75" s="393"/>
      <c r="AS75" s="393"/>
      <c r="AT75" s="393"/>
      <c r="AU75" s="393"/>
      <c r="AV75" s="393"/>
      <c r="AW75" s="393"/>
      <c r="AX75" s="414">
        <f>SUM(AX56:BE74)</f>
        <v>255522.97</v>
      </c>
      <c r="AY75" s="414"/>
      <c r="AZ75" s="414"/>
      <c r="BA75" s="414"/>
      <c r="BB75" s="414"/>
      <c r="BC75" s="414"/>
      <c r="BD75" s="414"/>
      <c r="BE75" s="414"/>
    </row>
    <row r="76" spans="1:57" ht="13.5" customHeight="1" x14ac:dyDescent="0.2">
      <c r="A76" s="394"/>
      <c r="B76" s="394"/>
      <c r="C76" s="394"/>
      <c r="D76" s="418" t="s">
        <v>448</v>
      </c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19"/>
      <c r="AL76" s="419"/>
      <c r="AM76" s="419"/>
      <c r="AN76" s="420"/>
      <c r="AO76" s="393"/>
      <c r="AP76" s="393"/>
      <c r="AQ76" s="393"/>
      <c r="AR76" s="393"/>
      <c r="AS76" s="393"/>
      <c r="AT76" s="393"/>
      <c r="AU76" s="393"/>
      <c r="AV76" s="393"/>
      <c r="AW76" s="393"/>
      <c r="AX76" s="421" t="str">
        <f>Sheet1!I146</f>
        <v>Х</v>
      </c>
      <c r="AY76" s="421"/>
      <c r="AZ76" s="421"/>
      <c r="BA76" s="421"/>
      <c r="BB76" s="421"/>
      <c r="BC76" s="421"/>
      <c r="BD76" s="421"/>
      <c r="BE76" s="421"/>
    </row>
    <row r="78" spans="1:57" ht="14.25" x14ac:dyDescent="0.2">
      <c r="A78" s="367" t="s">
        <v>379</v>
      </c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68"/>
      <c r="AQ78" s="68"/>
      <c r="AR78" s="68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</row>
    <row r="79" spans="1:57" ht="14.25" x14ac:dyDescent="0.2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8"/>
      <c r="AQ79" s="68"/>
      <c r="AR79" s="68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</row>
    <row r="80" spans="1:57" ht="14.25" x14ac:dyDescent="0.2">
      <c r="A80" s="314" t="s">
        <v>380</v>
      </c>
      <c r="B80" s="314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4"/>
      <c r="AF80" s="314"/>
      <c r="AG80" s="314"/>
      <c r="AH80" s="314"/>
      <c r="AI80" s="314"/>
      <c r="AJ80" s="314"/>
      <c r="AK80" s="314"/>
      <c r="AL80" s="314"/>
      <c r="AM80" s="314"/>
      <c r="AN80" s="314"/>
      <c r="AO80" s="314"/>
      <c r="AP80" s="314"/>
      <c r="AQ80" s="314"/>
      <c r="AR80" s="314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</row>
    <row r="81" spans="1:86" ht="14.25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</row>
    <row r="82" spans="1:86" ht="92.25" customHeight="1" x14ac:dyDescent="0.2">
      <c r="A82" s="350" t="s">
        <v>375</v>
      </c>
      <c r="B82" s="350"/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0"/>
      <c r="U82" s="350"/>
      <c r="V82" s="350"/>
      <c r="W82" s="350"/>
      <c r="X82" s="350"/>
      <c r="Y82" s="350"/>
      <c r="Z82" s="350"/>
      <c r="AA82" s="350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</row>
    <row r="83" spans="1:86" ht="14.25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</row>
    <row r="84" spans="1:86" ht="13.5" x14ac:dyDescent="0.2">
      <c r="A84" s="394" t="s">
        <v>285</v>
      </c>
      <c r="B84" s="394"/>
      <c r="C84" s="394"/>
      <c r="D84" s="394" t="s">
        <v>301</v>
      </c>
      <c r="E84" s="394"/>
      <c r="F84" s="394"/>
      <c r="G84" s="394"/>
      <c r="H84" s="394"/>
      <c r="I84" s="394"/>
      <c r="J84" s="394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4"/>
      <c r="X84" s="394"/>
      <c r="Y84" s="394"/>
      <c r="Z84" s="394"/>
      <c r="AA84" s="394"/>
      <c r="AB84" s="394"/>
      <c r="AC84" s="394"/>
      <c r="AD84" s="394"/>
      <c r="AE84" s="394"/>
      <c r="AF84" s="394"/>
      <c r="AG84" s="394"/>
      <c r="AH84" s="394"/>
      <c r="AI84" s="394"/>
      <c r="AJ84" s="394"/>
      <c r="AK84" s="394"/>
      <c r="AL84" s="394"/>
      <c r="AM84" s="394"/>
      <c r="AN84" s="394"/>
      <c r="AO84" s="394" t="s">
        <v>302</v>
      </c>
      <c r="AP84" s="394"/>
      <c r="AQ84" s="394"/>
      <c r="AR84" s="394"/>
      <c r="AS84" s="394"/>
      <c r="AT84" s="394"/>
      <c r="AU84" s="394"/>
      <c r="AV84" s="394"/>
      <c r="AW84" s="394"/>
      <c r="AX84" s="394" t="s">
        <v>303</v>
      </c>
      <c r="AY84" s="394"/>
      <c r="AZ84" s="394"/>
      <c r="BA84" s="394"/>
      <c r="BB84" s="394"/>
      <c r="BC84" s="394"/>
      <c r="BD84" s="394"/>
      <c r="BE84" s="394"/>
    </row>
    <row r="85" spans="1:86" ht="13.5" x14ac:dyDescent="0.2">
      <c r="A85" s="394">
        <v>1</v>
      </c>
      <c r="B85" s="394"/>
      <c r="C85" s="394"/>
      <c r="D85" s="394">
        <v>2</v>
      </c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94"/>
      <c r="AN85" s="394"/>
      <c r="AO85" s="394">
        <v>3</v>
      </c>
      <c r="AP85" s="394"/>
      <c r="AQ85" s="394"/>
      <c r="AR85" s="394"/>
      <c r="AS85" s="394"/>
      <c r="AT85" s="394"/>
      <c r="AU85" s="394"/>
      <c r="AV85" s="394"/>
      <c r="AW85" s="394"/>
      <c r="AX85" s="394">
        <v>4</v>
      </c>
      <c r="AY85" s="394"/>
      <c r="AZ85" s="394"/>
      <c r="BA85" s="394"/>
      <c r="BB85" s="394"/>
      <c r="BC85" s="394"/>
      <c r="BD85" s="394"/>
      <c r="BE85" s="394"/>
    </row>
    <row r="86" spans="1:86" ht="20.25" customHeight="1" x14ac:dyDescent="0.2">
      <c r="A86" s="394" t="s">
        <v>304</v>
      </c>
      <c r="B86" s="394"/>
      <c r="C86" s="394"/>
      <c r="D86" s="395" t="s">
        <v>305</v>
      </c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  <c r="X86" s="395"/>
      <c r="Y86" s="395"/>
      <c r="Z86" s="395"/>
      <c r="AA86" s="395"/>
      <c r="AB86" s="395"/>
      <c r="AC86" s="395"/>
      <c r="AD86" s="395"/>
      <c r="AE86" s="395"/>
      <c r="AF86" s="395"/>
      <c r="AG86" s="395"/>
      <c r="AH86" s="395"/>
      <c r="AI86" s="395"/>
      <c r="AJ86" s="395"/>
      <c r="AK86" s="395"/>
      <c r="AL86" s="395"/>
      <c r="AM86" s="395"/>
      <c r="AN86" s="395"/>
      <c r="AO86" s="393" t="s">
        <v>293</v>
      </c>
      <c r="AP86" s="393"/>
      <c r="AQ86" s="393"/>
      <c r="AR86" s="393"/>
      <c r="AS86" s="393"/>
      <c r="AT86" s="393"/>
      <c r="AU86" s="393"/>
      <c r="AV86" s="393"/>
      <c r="AW86" s="393"/>
      <c r="AX86" s="393"/>
      <c r="AY86" s="393"/>
      <c r="AZ86" s="393"/>
      <c r="BA86" s="393"/>
      <c r="BB86" s="393"/>
      <c r="BC86" s="393"/>
      <c r="BD86" s="393"/>
      <c r="BE86" s="393"/>
    </row>
    <row r="87" spans="1:86" ht="13.5" customHeight="1" x14ac:dyDescent="0.2">
      <c r="A87" s="394" t="s">
        <v>306</v>
      </c>
      <c r="B87" s="394"/>
      <c r="C87" s="394"/>
      <c r="D87" s="402" t="s">
        <v>193</v>
      </c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2"/>
      <c r="AK87" s="402"/>
      <c r="AL87" s="402"/>
      <c r="AM87" s="402"/>
      <c r="AN87" s="402"/>
      <c r="AO87" s="423">
        <f>'Раздел 1.1'!BY56</f>
        <v>160981.06</v>
      </c>
      <c r="AP87" s="424"/>
      <c r="AQ87" s="424"/>
      <c r="AR87" s="424"/>
      <c r="AS87" s="424"/>
      <c r="AT87" s="424"/>
      <c r="AU87" s="424"/>
      <c r="AV87" s="424"/>
      <c r="AW87" s="425"/>
      <c r="AX87" s="404">
        <f>AO87*22%</f>
        <v>35415.83</v>
      </c>
      <c r="AY87" s="404"/>
      <c r="AZ87" s="404"/>
      <c r="BA87" s="404"/>
      <c r="BB87" s="404"/>
      <c r="BC87" s="404"/>
      <c r="BD87" s="404"/>
      <c r="BE87" s="404"/>
    </row>
    <row r="88" spans="1:86" ht="13.5" customHeight="1" x14ac:dyDescent="0.2">
      <c r="A88" s="394"/>
      <c r="B88" s="394"/>
      <c r="C88" s="394"/>
      <c r="D88" s="405" t="s">
        <v>307</v>
      </c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  <c r="X88" s="405"/>
      <c r="Y88" s="405"/>
      <c r="Z88" s="405"/>
      <c r="AA88" s="405"/>
      <c r="AB88" s="405"/>
      <c r="AC88" s="405"/>
      <c r="AD88" s="405"/>
      <c r="AE88" s="405"/>
      <c r="AF88" s="405"/>
      <c r="AG88" s="405"/>
      <c r="AH88" s="405"/>
      <c r="AI88" s="405"/>
      <c r="AJ88" s="405"/>
      <c r="AK88" s="405"/>
      <c r="AL88" s="405"/>
      <c r="AM88" s="405"/>
      <c r="AN88" s="405"/>
      <c r="AO88" s="426"/>
      <c r="AP88" s="427"/>
      <c r="AQ88" s="427"/>
      <c r="AR88" s="427"/>
      <c r="AS88" s="427"/>
      <c r="AT88" s="427"/>
      <c r="AU88" s="427"/>
      <c r="AV88" s="427"/>
      <c r="AW88" s="428"/>
      <c r="AX88" s="404"/>
      <c r="AY88" s="404"/>
      <c r="AZ88" s="404"/>
      <c r="BA88" s="404"/>
      <c r="BB88" s="404"/>
      <c r="BC88" s="404"/>
      <c r="BD88" s="404"/>
      <c r="BE88" s="404"/>
    </row>
    <row r="89" spans="1:86" ht="15.75" x14ac:dyDescent="0.2">
      <c r="A89" s="394" t="s">
        <v>308</v>
      </c>
      <c r="B89" s="394"/>
      <c r="C89" s="394"/>
      <c r="D89" s="401" t="s">
        <v>309</v>
      </c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  <c r="AE89" s="401"/>
      <c r="AF89" s="401"/>
      <c r="AG89" s="401"/>
      <c r="AH89" s="401"/>
      <c r="AI89" s="401"/>
      <c r="AJ89" s="401"/>
      <c r="AK89" s="401"/>
      <c r="AL89" s="401"/>
      <c r="AM89" s="401"/>
      <c r="AN89" s="401"/>
      <c r="AO89" s="422"/>
      <c r="AP89" s="422"/>
      <c r="AQ89" s="422"/>
      <c r="AR89" s="422"/>
      <c r="AS89" s="422"/>
      <c r="AT89" s="422"/>
      <c r="AU89" s="422"/>
      <c r="AV89" s="422"/>
      <c r="AW89" s="422"/>
      <c r="AX89" s="393"/>
      <c r="AY89" s="393"/>
      <c r="AZ89" s="393"/>
      <c r="BA89" s="393"/>
      <c r="BB89" s="393"/>
      <c r="BC89" s="393"/>
      <c r="BD89" s="393"/>
      <c r="BE89" s="393"/>
    </row>
    <row r="90" spans="1:86" ht="36" customHeight="1" x14ac:dyDescent="0.2">
      <c r="A90" s="394" t="s">
        <v>310</v>
      </c>
      <c r="B90" s="394"/>
      <c r="C90" s="394"/>
      <c r="D90" s="401" t="s">
        <v>311</v>
      </c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/>
      <c r="AC90" s="401"/>
      <c r="AD90" s="401"/>
      <c r="AE90" s="401"/>
      <c r="AF90" s="401"/>
      <c r="AG90" s="401"/>
      <c r="AH90" s="401"/>
      <c r="AI90" s="401"/>
      <c r="AJ90" s="401"/>
      <c r="AK90" s="401"/>
      <c r="AL90" s="401"/>
      <c r="AM90" s="401"/>
      <c r="AN90" s="401"/>
      <c r="AO90" s="422"/>
      <c r="AP90" s="422"/>
      <c r="AQ90" s="422"/>
      <c r="AR90" s="422"/>
      <c r="AS90" s="422"/>
      <c r="AT90" s="422"/>
      <c r="AU90" s="422"/>
      <c r="AV90" s="422"/>
      <c r="AW90" s="422"/>
      <c r="AX90" s="393"/>
      <c r="AY90" s="393"/>
      <c r="AZ90" s="393"/>
      <c r="BA90" s="393"/>
      <c r="BB90" s="393"/>
      <c r="BC90" s="393"/>
      <c r="BD90" s="393"/>
      <c r="BE90" s="393"/>
    </row>
    <row r="91" spans="1:86" ht="27" customHeight="1" x14ac:dyDescent="0.2">
      <c r="A91" s="394" t="s">
        <v>312</v>
      </c>
      <c r="B91" s="394"/>
      <c r="C91" s="394"/>
      <c r="D91" s="395" t="s">
        <v>313</v>
      </c>
      <c r="E91" s="395"/>
      <c r="F91" s="395"/>
      <c r="G91" s="395"/>
      <c r="H91" s="395"/>
      <c r="I91" s="395"/>
      <c r="J91" s="395"/>
      <c r="K91" s="395"/>
      <c r="L91" s="395"/>
      <c r="M91" s="395"/>
      <c r="N91" s="395"/>
      <c r="O91" s="395"/>
      <c r="P91" s="395"/>
      <c r="Q91" s="395"/>
      <c r="R91" s="395"/>
      <c r="S91" s="395"/>
      <c r="T91" s="395"/>
      <c r="U91" s="395"/>
      <c r="V91" s="395"/>
      <c r="W91" s="395"/>
      <c r="X91" s="395"/>
      <c r="Y91" s="395"/>
      <c r="Z91" s="395"/>
      <c r="AA91" s="395"/>
      <c r="AB91" s="395"/>
      <c r="AC91" s="395"/>
      <c r="AD91" s="395"/>
      <c r="AE91" s="395"/>
      <c r="AF91" s="395"/>
      <c r="AG91" s="395"/>
      <c r="AH91" s="395"/>
      <c r="AI91" s="395"/>
      <c r="AJ91" s="395"/>
      <c r="AK91" s="395"/>
      <c r="AL91" s="395"/>
      <c r="AM91" s="395"/>
      <c r="AN91" s="395"/>
      <c r="AO91" s="422" t="s">
        <v>293</v>
      </c>
      <c r="AP91" s="422"/>
      <c r="AQ91" s="422"/>
      <c r="AR91" s="422"/>
      <c r="AS91" s="422"/>
      <c r="AT91" s="422"/>
      <c r="AU91" s="422"/>
      <c r="AV91" s="422"/>
      <c r="AW91" s="422"/>
      <c r="AX91" s="393"/>
      <c r="AY91" s="393"/>
      <c r="AZ91" s="393"/>
      <c r="BA91" s="393"/>
      <c r="BB91" s="393"/>
      <c r="BC91" s="393"/>
      <c r="BD91" s="393"/>
      <c r="BE91" s="393"/>
    </row>
    <row r="92" spans="1:86" ht="13.5" customHeight="1" x14ac:dyDescent="0.2">
      <c r="A92" s="394" t="s">
        <v>314</v>
      </c>
      <c r="B92" s="394"/>
      <c r="C92" s="394"/>
      <c r="D92" s="402" t="s">
        <v>193</v>
      </c>
      <c r="E92" s="402"/>
      <c r="F92" s="402"/>
      <c r="G92" s="402"/>
      <c r="H92" s="402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2"/>
      <c r="V92" s="402"/>
      <c r="W92" s="402"/>
      <c r="X92" s="402"/>
      <c r="Y92" s="402"/>
      <c r="Z92" s="402"/>
      <c r="AA92" s="402"/>
      <c r="AB92" s="402"/>
      <c r="AC92" s="402"/>
      <c r="AD92" s="402"/>
      <c r="AE92" s="402"/>
      <c r="AF92" s="402"/>
      <c r="AG92" s="402"/>
      <c r="AH92" s="402"/>
      <c r="AI92" s="402"/>
      <c r="AJ92" s="402"/>
      <c r="AK92" s="402"/>
      <c r="AL92" s="402"/>
      <c r="AM92" s="402"/>
      <c r="AN92" s="402"/>
      <c r="AO92" s="423">
        <f>'Раздел 1.1'!BY56</f>
        <v>160981.06</v>
      </c>
      <c r="AP92" s="424"/>
      <c r="AQ92" s="424"/>
      <c r="AR92" s="424"/>
      <c r="AS92" s="424"/>
      <c r="AT92" s="424"/>
      <c r="AU92" s="424"/>
      <c r="AV92" s="424"/>
      <c r="AW92" s="425"/>
      <c r="AX92" s="406">
        <f>AO92*2.9%</f>
        <v>4668.45</v>
      </c>
      <c r="AY92" s="406"/>
      <c r="AZ92" s="406"/>
      <c r="BA92" s="406"/>
      <c r="BB92" s="406"/>
      <c r="BC92" s="406"/>
      <c r="BD92" s="406"/>
      <c r="BE92" s="406"/>
    </row>
    <row r="93" spans="1:86" ht="13.5" customHeight="1" x14ac:dyDescent="0.2">
      <c r="A93" s="394"/>
      <c r="B93" s="394"/>
      <c r="C93" s="394"/>
      <c r="D93" s="405" t="s">
        <v>315</v>
      </c>
      <c r="E93" s="405"/>
      <c r="F93" s="405"/>
      <c r="G93" s="405"/>
      <c r="H93" s="405"/>
      <c r="I93" s="405"/>
      <c r="J93" s="405"/>
      <c r="K93" s="405"/>
      <c r="L93" s="405"/>
      <c r="M93" s="405"/>
      <c r="N93" s="405"/>
      <c r="O93" s="405"/>
      <c r="P93" s="405"/>
      <c r="Q93" s="405"/>
      <c r="R93" s="405"/>
      <c r="S93" s="405"/>
      <c r="T93" s="405"/>
      <c r="U93" s="405"/>
      <c r="V93" s="405"/>
      <c r="W93" s="405"/>
      <c r="X93" s="405"/>
      <c r="Y93" s="405"/>
      <c r="Z93" s="405"/>
      <c r="AA93" s="405"/>
      <c r="AB93" s="405"/>
      <c r="AC93" s="405"/>
      <c r="AD93" s="405"/>
      <c r="AE93" s="405"/>
      <c r="AF93" s="405"/>
      <c r="AG93" s="405"/>
      <c r="AH93" s="405"/>
      <c r="AI93" s="405"/>
      <c r="AJ93" s="405"/>
      <c r="AK93" s="405"/>
      <c r="AL93" s="405"/>
      <c r="AM93" s="405"/>
      <c r="AN93" s="405"/>
      <c r="AO93" s="426"/>
      <c r="AP93" s="427"/>
      <c r="AQ93" s="427"/>
      <c r="AR93" s="427"/>
      <c r="AS93" s="427"/>
      <c r="AT93" s="427"/>
      <c r="AU93" s="427"/>
      <c r="AV93" s="427"/>
      <c r="AW93" s="428"/>
      <c r="AX93" s="406"/>
      <c r="AY93" s="406"/>
      <c r="AZ93" s="406"/>
      <c r="BA93" s="406"/>
      <c r="BB93" s="406"/>
      <c r="BC93" s="406"/>
      <c r="BD93" s="406"/>
      <c r="BE93" s="406"/>
    </row>
    <row r="94" spans="1:86" ht="30.75" customHeight="1" x14ac:dyDescent="0.2">
      <c r="A94" s="394" t="s">
        <v>316</v>
      </c>
      <c r="B94" s="394"/>
      <c r="C94" s="394"/>
      <c r="D94" s="401" t="s">
        <v>317</v>
      </c>
      <c r="E94" s="401"/>
      <c r="F94" s="401"/>
      <c r="G94" s="401"/>
      <c r="H94" s="401"/>
      <c r="I94" s="401"/>
      <c r="J94" s="401"/>
      <c r="K94" s="401"/>
      <c r="L94" s="401"/>
      <c r="M94" s="401"/>
      <c r="N94" s="401"/>
      <c r="O94" s="401"/>
      <c r="P94" s="401"/>
      <c r="Q94" s="401"/>
      <c r="R94" s="401"/>
      <c r="S94" s="401"/>
      <c r="T94" s="401"/>
      <c r="U94" s="401"/>
      <c r="V94" s="401"/>
      <c r="W94" s="401"/>
      <c r="X94" s="401"/>
      <c r="Y94" s="401"/>
      <c r="Z94" s="401"/>
      <c r="AA94" s="401"/>
      <c r="AB94" s="401"/>
      <c r="AC94" s="401"/>
      <c r="AD94" s="401"/>
      <c r="AE94" s="401"/>
      <c r="AF94" s="401"/>
      <c r="AG94" s="401"/>
      <c r="AH94" s="401"/>
      <c r="AI94" s="401"/>
      <c r="AJ94" s="401"/>
      <c r="AK94" s="401"/>
      <c r="AL94" s="401"/>
      <c r="AM94" s="401"/>
      <c r="AN94" s="401"/>
      <c r="AO94" s="422"/>
      <c r="AP94" s="422"/>
      <c r="AQ94" s="422"/>
      <c r="AR94" s="422"/>
      <c r="AS94" s="422"/>
      <c r="AT94" s="422"/>
      <c r="AU94" s="422"/>
      <c r="AV94" s="422"/>
      <c r="AW94" s="422"/>
      <c r="AX94" s="393"/>
      <c r="AY94" s="393"/>
      <c r="AZ94" s="393"/>
      <c r="BA94" s="393"/>
      <c r="BB94" s="393"/>
      <c r="BC94" s="393"/>
      <c r="BD94" s="393"/>
      <c r="BE94" s="393"/>
    </row>
    <row r="95" spans="1:86" ht="30" customHeight="1" x14ac:dyDescent="0.2">
      <c r="A95" s="394" t="s">
        <v>318</v>
      </c>
      <c r="B95" s="394"/>
      <c r="C95" s="394"/>
      <c r="D95" s="401" t="s">
        <v>319</v>
      </c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401"/>
      <c r="Q95" s="401"/>
      <c r="R95" s="401"/>
      <c r="S95" s="401"/>
      <c r="T95" s="401"/>
      <c r="U95" s="401"/>
      <c r="V95" s="401"/>
      <c r="W95" s="401"/>
      <c r="X95" s="401"/>
      <c r="Y95" s="401"/>
      <c r="Z95" s="401"/>
      <c r="AA95" s="401"/>
      <c r="AB95" s="401"/>
      <c r="AC95" s="401"/>
      <c r="AD95" s="401"/>
      <c r="AE95" s="401"/>
      <c r="AF95" s="401"/>
      <c r="AG95" s="401"/>
      <c r="AH95" s="401"/>
      <c r="AI95" s="401"/>
      <c r="AJ95" s="401"/>
      <c r="AK95" s="401"/>
      <c r="AL95" s="401"/>
      <c r="AM95" s="401"/>
      <c r="AN95" s="401"/>
      <c r="AO95" s="414">
        <f>'Раздел 1.1'!BY56</f>
        <v>160981.06</v>
      </c>
      <c r="AP95" s="414"/>
      <c r="AQ95" s="414"/>
      <c r="AR95" s="414"/>
      <c r="AS95" s="414"/>
      <c r="AT95" s="414"/>
      <c r="AU95" s="414"/>
      <c r="AV95" s="414"/>
      <c r="AW95" s="414"/>
      <c r="AX95" s="404">
        <f>AO95*0.2%</f>
        <v>321.95999999999998</v>
      </c>
      <c r="AY95" s="404"/>
      <c r="AZ95" s="404"/>
      <c r="BA95" s="404"/>
      <c r="BB95" s="404"/>
      <c r="BC95" s="404"/>
      <c r="BD95" s="404"/>
      <c r="BE95" s="404"/>
    </row>
    <row r="96" spans="1:86" x14ac:dyDescent="0.2">
      <c r="A96" s="394" t="s">
        <v>320</v>
      </c>
      <c r="B96" s="394"/>
      <c r="C96" s="363"/>
      <c r="D96" s="407" t="s">
        <v>321</v>
      </c>
      <c r="E96" s="408"/>
      <c r="F96" s="408"/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08"/>
      <c r="AM96" s="408"/>
      <c r="AN96" s="409"/>
      <c r="AO96" s="392"/>
      <c r="AP96" s="393"/>
      <c r="AQ96" s="393"/>
      <c r="AR96" s="393"/>
      <c r="AS96" s="393"/>
      <c r="AT96" s="393"/>
      <c r="AU96" s="393"/>
      <c r="AV96" s="393"/>
      <c r="AW96" s="393"/>
      <c r="AX96" s="393"/>
      <c r="AY96" s="393"/>
      <c r="AZ96" s="393"/>
      <c r="BA96" s="393"/>
      <c r="BB96" s="393"/>
      <c r="BC96" s="393"/>
      <c r="BD96" s="393"/>
      <c r="BE96" s="393"/>
    </row>
    <row r="97" spans="1:59" x14ac:dyDescent="0.2">
      <c r="A97" s="394"/>
      <c r="B97" s="394"/>
      <c r="C97" s="363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6"/>
      <c r="AL97" s="416"/>
      <c r="AM97" s="416"/>
      <c r="AN97" s="417"/>
      <c r="AO97" s="392"/>
      <c r="AP97" s="393"/>
      <c r="AQ97" s="393"/>
      <c r="AR97" s="393"/>
      <c r="AS97" s="393"/>
      <c r="AT97" s="393"/>
      <c r="AU97" s="393"/>
      <c r="AV97" s="393"/>
      <c r="AW97" s="393"/>
      <c r="AX97" s="393"/>
      <c r="AY97" s="393"/>
      <c r="AZ97" s="393"/>
      <c r="BA97" s="393"/>
      <c r="BB97" s="393"/>
      <c r="BC97" s="393"/>
      <c r="BD97" s="393"/>
      <c r="BE97" s="393"/>
    </row>
    <row r="98" spans="1:59" ht="13.5" x14ac:dyDescent="0.2">
      <c r="A98" s="394"/>
      <c r="B98" s="394"/>
      <c r="C98" s="363"/>
      <c r="D98" s="79"/>
      <c r="E98" s="80" t="s">
        <v>322</v>
      </c>
      <c r="F98" s="81"/>
      <c r="G98" s="410" t="s">
        <v>323</v>
      </c>
      <c r="H98" s="410"/>
      <c r="I98" s="410"/>
      <c r="J98" s="410"/>
      <c r="K98" s="410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0"/>
      <c r="AJ98" s="82"/>
      <c r="AK98" s="82"/>
      <c r="AL98" s="82"/>
      <c r="AM98" s="82"/>
      <c r="AN98" s="83"/>
      <c r="AO98" s="392"/>
      <c r="AP98" s="393"/>
      <c r="AQ98" s="393"/>
      <c r="AR98" s="393"/>
      <c r="AS98" s="393"/>
      <c r="AT98" s="393"/>
      <c r="AU98" s="393"/>
      <c r="AV98" s="393"/>
      <c r="AW98" s="393"/>
      <c r="AX98" s="393"/>
      <c r="AY98" s="393"/>
      <c r="AZ98" s="393"/>
      <c r="BA98" s="393"/>
      <c r="BB98" s="393"/>
      <c r="BC98" s="393"/>
      <c r="BD98" s="393"/>
      <c r="BE98" s="393"/>
    </row>
    <row r="99" spans="1:59" ht="13.5" x14ac:dyDescent="0.2">
      <c r="A99" s="394"/>
      <c r="B99" s="394"/>
      <c r="C99" s="363"/>
      <c r="D99" s="411"/>
      <c r="E99" s="412"/>
      <c r="F99" s="412"/>
      <c r="G99" s="412"/>
      <c r="H99" s="412"/>
      <c r="I99" s="412"/>
      <c r="J99" s="412"/>
      <c r="K99" s="412"/>
      <c r="L99" s="412"/>
      <c r="M99" s="412"/>
      <c r="N99" s="412"/>
      <c r="O99" s="412"/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12"/>
      <c r="AB99" s="412"/>
      <c r="AC99" s="412"/>
      <c r="AD99" s="412"/>
      <c r="AE99" s="412"/>
      <c r="AF99" s="412"/>
      <c r="AG99" s="412"/>
      <c r="AH99" s="412"/>
      <c r="AI99" s="412"/>
      <c r="AJ99" s="412"/>
      <c r="AK99" s="412"/>
      <c r="AL99" s="412"/>
      <c r="AM99" s="412"/>
      <c r="AN99" s="413"/>
      <c r="AO99" s="392"/>
      <c r="AP99" s="393"/>
      <c r="AQ99" s="393"/>
      <c r="AR99" s="393"/>
      <c r="AS99" s="393"/>
      <c r="AT99" s="393"/>
      <c r="AU99" s="393"/>
      <c r="AV99" s="393"/>
      <c r="AW99" s="393"/>
      <c r="AX99" s="393"/>
      <c r="AY99" s="393"/>
      <c r="AZ99" s="393"/>
      <c r="BA99" s="393"/>
      <c r="BB99" s="393"/>
      <c r="BC99" s="393"/>
      <c r="BD99" s="393"/>
      <c r="BE99" s="393"/>
    </row>
    <row r="100" spans="1:59" ht="13.5" x14ac:dyDescent="0.2">
      <c r="A100" s="394" t="s">
        <v>324</v>
      </c>
      <c r="B100" s="394"/>
      <c r="C100" s="363"/>
      <c r="D100" s="407" t="s">
        <v>325</v>
      </c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08"/>
      <c r="S100" s="408"/>
      <c r="T100" s="408"/>
      <c r="U100" s="408"/>
      <c r="V100" s="408"/>
      <c r="W100" s="408"/>
      <c r="X100" s="408"/>
      <c r="Y100" s="408"/>
      <c r="Z100" s="408"/>
      <c r="AA100" s="408"/>
      <c r="AB100" s="408"/>
      <c r="AC100" s="408"/>
      <c r="AD100" s="408"/>
      <c r="AE100" s="408"/>
      <c r="AF100" s="408"/>
      <c r="AG100" s="408"/>
      <c r="AH100" s="408"/>
      <c r="AI100" s="408"/>
      <c r="AJ100" s="408"/>
      <c r="AK100" s="408"/>
      <c r="AL100" s="408"/>
      <c r="AM100" s="408"/>
      <c r="AN100" s="409"/>
      <c r="AO100" s="392"/>
      <c r="AP100" s="393"/>
      <c r="AQ100" s="393"/>
      <c r="AR100" s="393"/>
      <c r="AS100" s="393"/>
      <c r="AT100" s="393"/>
      <c r="AU100" s="393"/>
      <c r="AV100" s="393"/>
      <c r="AW100" s="393"/>
      <c r="AX100" s="393"/>
      <c r="AY100" s="393"/>
      <c r="AZ100" s="393"/>
      <c r="BA100" s="393"/>
      <c r="BB100" s="393"/>
      <c r="BC100" s="393"/>
      <c r="BD100" s="393"/>
      <c r="BE100" s="393"/>
    </row>
    <row r="101" spans="1:59" ht="13.5" x14ac:dyDescent="0.2">
      <c r="A101" s="394"/>
      <c r="B101" s="394"/>
      <c r="C101" s="363"/>
      <c r="D101" s="84" t="s">
        <v>326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6"/>
      <c r="AJ101" s="86"/>
      <c r="AK101" s="86"/>
      <c r="AL101" s="86"/>
      <c r="AM101" s="86"/>
      <c r="AN101" s="87"/>
      <c r="AO101" s="392"/>
      <c r="AP101" s="393"/>
      <c r="AQ101" s="393"/>
      <c r="AR101" s="393"/>
      <c r="AS101" s="393"/>
      <c r="AT101" s="393"/>
      <c r="AU101" s="393"/>
      <c r="AV101" s="393"/>
      <c r="AW101" s="393"/>
      <c r="AX101" s="393"/>
      <c r="AY101" s="393"/>
      <c r="AZ101" s="393"/>
      <c r="BA101" s="393"/>
      <c r="BB101" s="393"/>
      <c r="BC101" s="393"/>
      <c r="BD101" s="393"/>
      <c r="BE101" s="393"/>
    </row>
    <row r="102" spans="1:59" ht="13.5" x14ac:dyDescent="0.2">
      <c r="A102" s="394"/>
      <c r="B102" s="394"/>
      <c r="C102" s="363"/>
      <c r="D102" s="79"/>
      <c r="E102" s="80" t="s">
        <v>322</v>
      </c>
      <c r="F102" s="81"/>
      <c r="G102" s="410" t="s">
        <v>323</v>
      </c>
      <c r="H102" s="410"/>
      <c r="I102" s="410"/>
      <c r="J102" s="410"/>
      <c r="K102" s="410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0"/>
      <c r="AJ102" s="82"/>
      <c r="AK102" s="82"/>
      <c r="AL102" s="82"/>
      <c r="AM102" s="82"/>
      <c r="AN102" s="83"/>
      <c r="AO102" s="392"/>
      <c r="AP102" s="393"/>
      <c r="AQ102" s="393"/>
      <c r="AR102" s="393"/>
      <c r="AS102" s="393"/>
      <c r="AT102" s="393"/>
      <c r="AU102" s="393"/>
      <c r="AV102" s="393"/>
      <c r="AW102" s="393"/>
      <c r="AX102" s="393"/>
      <c r="AY102" s="393"/>
      <c r="AZ102" s="393"/>
      <c r="BA102" s="393"/>
      <c r="BB102" s="393"/>
      <c r="BC102" s="393"/>
      <c r="BD102" s="393"/>
      <c r="BE102" s="393"/>
    </row>
    <row r="103" spans="1:59" ht="13.5" x14ac:dyDescent="0.2">
      <c r="A103" s="394"/>
      <c r="B103" s="394"/>
      <c r="C103" s="363"/>
      <c r="D103" s="411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2"/>
      <c r="T103" s="412"/>
      <c r="U103" s="412"/>
      <c r="V103" s="412"/>
      <c r="W103" s="412"/>
      <c r="X103" s="412"/>
      <c r="Y103" s="412"/>
      <c r="Z103" s="412"/>
      <c r="AA103" s="412"/>
      <c r="AB103" s="412"/>
      <c r="AC103" s="412"/>
      <c r="AD103" s="412"/>
      <c r="AE103" s="412"/>
      <c r="AF103" s="412"/>
      <c r="AG103" s="412"/>
      <c r="AH103" s="412"/>
      <c r="AI103" s="412"/>
      <c r="AJ103" s="412"/>
      <c r="AK103" s="412"/>
      <c r="AL103" s="412"/>
      <c r="AM103" s="412"/>
      <c r="AN103" s="413"/>
      <c r="AO103" s="392"/>
      <c r="AP103" s="393"/>
      <c r="AQ103" s="393"/>
      <c r="AR103" s="393"/>
      <c r="AS103" s="393"/>
      <c r="AT103" s="393"/>
      <c r="AU103" s="393"/>
      <c r="AV103" s="393"/>
      <c r="AW103" s="393"/>
      <c r="AX103" s="393"/>
      <c r="AY103" s="393"/>
      <c r="AZ103" s="393"/>
      <c r="BA103" s="393"/>
      <c r="BB103" s="393"/>
      <c r="BC103" s="393"/>
      <c r="BD103" s="393"/>
      <c r="BE103" s="393"/>
    </row>
    <row r="104" spans="1:59" ht="27" customHeight="1" x14ac:dyDescent="0.2">
      <c r="A104" s="394" t="s">
        <v>327</v>
      </c>
      <c r="B104" s="394"/>
      <c r="C104" s="394"/>
      <c r="D104" s="401" t="s">
        <v>328</v>
      </c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  <c r="AA104" s="401"/>
      <c r="AB104" s="401"/>
      <c r="AC104" s="401"/>
      <c r="AD104" s="401"/>
      <c r="AE104" s="401"/>
      <c r="AF104" s="401"/>
      <c r="AG104" s="401"/>
      <c r="AH104" s="401"/>
      <c r="AI104" s="401"/>
      <c r="AJ104" s="401"/>
      <c r="AK104" s="401"/>
      <c r="AL104" s="401"/>
      <c r="AM104" s="401"/>
      <c r="AN104" s="401"/>
      <c r="AO104" s="414">
        <f>'Раздел 1.1'!BY56</f>
        <v>160981.06</v>
      </c>
      <c r="AP104" s="414"/>
      <c r="AQ104" s="414"/>
      <c r="AR104" s="414"/>
      <c r="AS104" s="414"/>
      <c r="AT104" s="414"/>
      <c r="AU104" s="414"/>
      <c r="AV104" s="414"/>
      <c r="AW104" s="414"/>
      <c r="AX104" s="406">
        <f>AO104*5.1%</f>
        <v>8210.0300000000007</v>
      </c>
      <c r="AY104" s="406"/>
      <c r="AZ104" s="406"/>
      <c r="BA104" s="406"/>
      <c r="BB104" s="406"/>
      <c r="BC104" s="406"/>
      <c r="BD104" s="406"/>
      <c r="BE104" s="406"/>
    </row>
    <row r="105" spans="1:59" ht="13.5" x14ac:dyDescent="0.2">
      <c r="A105" s="394"/>
      <c r="B105" s="394"/>
      <c r="C105" s="394"/>
      <c r="D105" s="384" t="s">
        <v>292</v>
      </c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385"/>
      <c r="R105" s="385"/>
      <c r="S105" s="385"/>
      <c r="T105" s="385"/>
      <c r="U105" s="385"/>
      <c r="V105" s="385"/>
      <c r="W105" s="385"/>
      <c r="X105" s="385"/>
      <c r="Y105" s="385"/>
      <c r="Z105" s="385"/>
      <c r="AA105" s="385"/>
      <c r="AB105" s="385"/>
      <c r="AC105" s="385"/>
      <c r="AD105" s="385"/>
      <c r="AE105" s="385"/>
      <c r="AF105" s="385"/>
      <c r="AG105" s="385"/>
      <c r="AH105" s="385"/>
      <c r="AI105" s="385"/>
      <c r="AJ105" s="385"/>
      <c r="AK105" s="385"/>
      <c r="AL105" s="385"/>
      <c r="AM105" s="385"/>
      <c r="AN105" s="386"/>
      <c r="AO105" s="393" t="s">
        <v>293</v>
      </c>
      <c r="AP105" s="393"/>
      <c r="AQ105" s="393"/>
      <c r="AR105" s="393"/>
      <c r="AS105" s="393"/>
      <c r="AT105" s="393"/>
      <c r="AU105" s="393"/>
      <c r="AV105" s="393"/>
      <c r="AW105" s="393"/>
      <c r="AX105" s="414">
        <f>SUM(AX86:BE104)</f>
        <v>48616.27</v>
      </c>
      <c r="AY105" s="414"/>
      <c r="AZ105" s="414"/>
      <c r="BA105" s="414"/>
      <c r="BB105" s="414"/>
      <c r="BC105" s="414"/>
      <c r="BD105" s="414"/>
      <c r="BE105" s="414"/>
    </row>
    <row r="106" spans="1:59" ht="13.5" x14ac:dyDescent="0.2">
      <c r="A106" s="394"/>
      <c r="B106" s="394"/>
      <c r="C106" s="394"/>
      <c r="D106" s="418" t="s">
        <v>448</v>
      </c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19"/>
      <c r="AL106" s="419"/>
      <c r="AM106" s="419"/>
      <c r="AN106" s="420"/>
      <c r="AO106" s="393"/>
      <c r="AP106" s="393"/>
      <c r="AQ106" s="393"/>
      <c r="AR106" s="393"/>
      <c r="AS106" s="393"/>
      <c r="AT106" s="393"/>
      <c r="AU106" s="393"/>
      <c r="AV106" s="393"/>
      <c r="AW106" s="393"/>
      <c r="AX106" s="421">
        <f>Sheet1!G146</f>
        <v>0</v>
      </c>
      <c r="AY106" s="421"/>
      <c r="AZ106" s="421"/>
      <c r="BA106" s="421"/>
      <c r="BB106" s="421"/>
      <c r="BC106" s="421"/>
      <c r="BD106" s="421"/>
      <c r="BE106" s="421"/>
    </row>
    <row r="109" spans="1:59" x14ac:dyDescent="0.2">
      <c r="AW109" s="429" t="e">
        <f>AT14+AX45+AX76+AX106</f>
        <v>#VALUE!</v>
      </c>
      <c r="AX109" s="397"/>
      <c r="AY109" s="397"/>
      <c r="AZ109" s="397"/>
      <c r="BA109" s="397"/>
      <c r="BB109" s="397"/>
      <c r="BC109" s="397"/>
      <c r="BD109" s="397"/>
      <c r="BE109" s="397"/>
      <c r="BF109" s="397"/>
      <c r="BG109" s="397"/>
    </row>
  </sheetData>
  <mergeCells count="249">
    <mergeCell ref="A106:C106"/>
    <mergeCell ref="D106:AN106"/>
    <mergeCell ref="AO106:AW106"/>
    <mergeCell ref="AX106:BE106"/>
    <mergeCell ref="AW109:BG109"/>
    <mergeCell ref="A104:C104"/>
    <mergeCell ref="D104:AN104"/>
    <mergeCell ref="AO104:AW104"/>
    <mergeCell ref="AX104:BE104"/>
    <mergeCell ref="A105:C105"/>
    <mergeCell ref="D105:AN105"/>
    <mergeCell ref="AO105:AW105"/>
    <mergeCell ref="AX105:BE105"/>
    <mergeCell ref="A100:C103"/>
    <mergeCell ref="D100:AN100"/>
    <mergeCell ref="AO100:AW103"/>
    <mergeCell ref="AX100:BE103"/>
    <mergeCell ref="G102:K102"/>
    <mergeCell ref="D103:AN103"/>
    <mergeCell ref="A96:C99"/>
    <mergeCell ref="D96:AN97"/>
    <mergeCell ref="AO96:AW99"/>
    <mergeCell ref="AX96:BE99"/>
    <mergeCell ref="G98:K98"/>
    <mergeCell ref="D99:AN99"/>
    <mergeCell ref="A94:C94"/>
    <mergeCell ref="D94:AN94"/>
    <mergeCell ref="AO94:AW94"/>
    <mergeCell ref="AX94:BE94"/>
    <mergeCell ref="A95:C95"/>
    <mergeCell ref="D95:AN95"/>
    <mergeCell ref="AO95:AW95"/>
    <mergeCell ref="AX95:BE95"/>
    <mergeCell ref="A91:C91"/>
    <mergeCell ref="D91:AN91"/>
    <mergeCell ref="AO91:AW91"/>
    <mergeCell ref="AX91:BE91"/>
    <mergeCell ref="A92:C93"/>
    <mergeCell ref="D92:AN92"/>
    <mergeCell ref="AO92:AW93"/>
    <mergeCell ref="AX92:BE93"/>
    <mergeCell ref="D93:AN93"/>
    <mergeCell ref="A89:C89"/>
    <mergeCell ref="D89:AN89"/>
    <mergeCell ref="AO89:AW89"/>
    <mergeCell ref="AX89:BE89"/>
    <mergeCell ref="A90:C90"/>
    <mergeCell ref="D90:AN90"/>
    <mergeCell ref="AO90:AW90"/>
    <mergeCell ref="AX90:BE90"/>
    <mergeCell ref="A86:C86"/>
    <mergeCell ref="D86:AN86"/>
    <mergeCell ref="AO86:AW86"/>
    <mergeCell ref="AX86:BE86"/>
    <mergeCell ref="A87:C88"/>
    <mergeCell ref="D87:AN87"/>
    <mergeCell ref="AO87:AW88"/>
    <mergeCell ref="AX87:BE88"/>
    <mergeCell ref="D88:AN88"/>
    <mergeCell ref="A82:BE82"/>
    <mergeCell ref="A84:C84"/>
    <mergeCell ref="D84:AN84"/>
    <mergeCell ref="AO84:AW84"/>
    <mergeCell ref="AX84:BE84"/>
    <mergeCell ref="A85:C85"/>
    <mergeCell ref="D85:AN85"/>
    <mergeCell ref="AO85:AW85"/>
    <mergeCell ref="AX85:BE85"/>
    <mergeCell ref="A76:C76"/>
    <mergeCell ref="D76:AN76"/>
    <mergeCell ref="AO76:AW76"/>
    <mergeCell ref="AX76:BE76"/>
    <mergeCell ref="A78:AO78"/>
    <mergeCell ref="A80:AR80"/>
    <mergeCell ref="A74:C74"/>
    <mergeCell ref="D74:AN74"/>
    <mergeCell ref="AO74:AW74"/>
    <mergeCell ref="AX74:BE74"/>
    <mergeCell ref="A75:C75"/>
    <mergeCell ref="D75:AN75"/>
    <mergeCell ref="AO75:AW75"/>
    <mergeCell ref="AX75:BE75"/>
    <mergeCell ref="A70:C73"/>
    <mergeCell ref="D70:AN70"/>
    <mergeCell ref="AO70:AW73"/>
    <mergeCell ref="AX70:BE73"/>
    <mergeCell ref="G72:K72"/>
    <mergeCell ref="D73:AN73"/>
    <mergeCell ref="A66:C69"/>
    <mergeCell ref="D66:AN67"/>
    <mergeCell ref="AO66:AW69"/>
    <mergeCell ref="AX66:BE69"/>
    <mergeCell ref="G68:K68"/>
    <mergeCell ref="D69:AN69"/>
    <mergeCell ref="A64:C64"/>
    <mergeCell ref="D64:AN64"/>
    <mergeCell ref="AO64:AW64"/>
    <mergeCell ref="AX64:BE64"/>
    <mergeCell ref="A65:C65"/>
    <mergeCell ref="D65:AN65"/>
    <mergeCell ref="AO65:AW65"/>
    <mergeCell ref="AX65:BE65"/>
    <mergeCell ref="A61:C61"/>
    <mergeCell ref="D61:AN61"/>
    <mergeCell ref="AO61:AW61"/>
    <mergeCell ref="AX61:BE61"/>
    <mergeCell ref="A62:C63"/>
    <mergeCell ref="D62:AN62"/>
    <mergeCell ref="AO62:AW63"/>
    <mergeCell ref="AX62:BE63"/>
    <mergeCell ref="D63:AN63"/>
    <mergeCell ref="A59:C59"/>
    <mergeCell ref="D59:AN59"/>
    <mergeCell ref="AO59:AW59"/>
    <mergeCell ref="AX59:BE59"/>
    <mergeCell ref="A60:C60"/>
    <mergeCell ref="D60:AN60"/>
    <mergeCell ref="AO60:AW60"/>
    <mergeCell ref="AX60:BE60"/>
    <mergeCell ref="A56:C56"/>
    <mergeCell ref="D56:AN56"/>
    <mergeCell ref="AO56:AW56"/>
    <mergeCell ref="AX56:BE56"/>
    <mergeCell ref="A57:C58"/>
    <mergeCell ref="D57:AN57"/>
    <mergeCell ref="AO57:AW58"/>
    <mergeCell ref="AX57:BE58"/>
    <mergeCell ref="D58:AN58"/>
    <mergeCell ref="A52:BE52"/>
    <mergeCell ref="A54:C54"/>
    <mergeCell ref="D54:AN54"/>
    <mergeCell ref="AO54:AW54"/>
    <mergeCell ref="AX54:BE54"/>
    <mergeCell ref="A55:C55"/>
    <mergeCell ref="D55:AN55"/>
    <mergeCell ref="AO55:AW55"/>
    <mergeCell ref="AX55:BE55"/>
    <mergeCell ref="A45:C45"/>
    <mergeCell ref="D45:AN45"/>
    <mergeCell ref="AO45:AW45"/>
    <mergeCell ref="AX45:BE45"/>
    <mergeCell ref="A48:AO48"/>
    <mergeCell ref="A50:AR50"/>
    <mergeCell ref="A43:C43"/>
    <mergeCell ref="D43:AN43"/>
    <mergeCell ref="AO43:AW43"/>
    <mergeCell ref="AX43:BE43"/>
    <mergeCell ref="A44:C44"/>
    <mergeCell ref="D44:AN44"/>
    <mergeCell ref="AO44:AW44"/>
    <mergeCell ref="AX44:BE44"/>
    <mergeCell ref="A39:C42"/>
    <mergeCell ref="D39:AN39"/>
    <mergeCell ref="AO39:AW42"/>
    <mergeCell ref="AX39:BE42"/>
    <mergeCell ref="G41:K41"/>
    <mergeCell ref="D42:AN42"/>
    <mergeCell ref="A34:C34"/>
    <mergeCell ref="D34:AN34"/>
    <mergeCell ref="AO34:AW34"/>
    <mergeCell ref="AX34:BE34"/>
    <mergeCell ref="A35:C38"/>
    <mergeCell ref="D35:AN36"/>
    <mergeCell ref="AO35:AW38"/>
    <mergeCell ref="AX35:BE38"/>
    <mergeCell ref="G37:K37"/>
    <mergeCell ref="D38:AN38"/>
    <mergeCell ref="A31:C32"/>
    <mergeCell ref="D31:AN31"/>
    <mergeCell ref="AO31:AW32"/>
    <mergeCell ref="AX31:BE32"/>
    <mergeCell ref="D32:AN32"/>
    <mergeCell ref="A33:C33"/>
    <mergeCell ref="D33:AN33"/>
    <mergeCell ref="AO33:AW33"/>
    <mergeCell ref="AX33:BE33"/>
    <mergeCell ref="A29:C29"/>
    <mergeCell ref="D29:AN29"/>
    <mergeCell ref="AO29:AW29"/>
    <mergeCell ref="AX29:BE29"/>
    <mergeCell ref="A30:C30"/>
    <mergeCell ref="D30:AN30"/>
    <mergeCell ref="AO30:AW30"/>
    <mergeCell ref="AX30:BE30"/>
    <mergeCell ref="A26:C27"/>
    <mergeCell ref="D26:AN26"/>
    <mergeCell ref="AO26:AW27"/>
    <mergeCell ref="AX26:BE27"/>
    <mergeCell ref="D27:AN27"/>
    <mergeCell ref="A28:C28"/>
    <mergeCell ref="D28:AN28"/>
    <mergeCell ref="AO28:AW28"/>
    <mergeCell ref="AX28:BE28"/>
    <mergeCell ref="A24:C24"/>
    <mergeCell ref="D24:AN24"/>
    <mergeCell ref="AO24:AW24"/>
    <mergeCell ref="AX24:BE24"/>
    <mergeCell ref="A25:C25"/>
    <mergeCell ref="D25:AN25"/>
    <mergeCell ref="AO25:AW25"/>
    <mergeCell ref="AX25:BE25"/>
    <mergeCell ref="BF14:BO14"/>
    <mergeCell ref="A16:BE16"/>
    <mergeCell ref="A17:AO17"/>
    <mergeCell ref="A19:AR19"/>
    <mergeCell ref="A21:BE21"/>
    <mergeCell ref="A23:C23"/>
    <mergeCell ref="D23:AN23"/>
    <mergeCell ref="AO23:AW23"/>
    <mergeCell ref="AX23:BE23"/>
    <mergeCell ref="BF15:BO15"/>
    <mergeCell ref="R13:AA13"/>
    <mergeCell ref="AB13:AJ13"/>
    <mergeCell ref="AK13:AS13"/>
    <mergeCell ref="AT13:BE13"/>
    <mergeCell ref="A14:C14"/>
    <mergeCell ref="D14:Q14"/>
    <mergeCell ref="R14:AA14"/>
    <mergeCell ref="AB14:AJ14"/>
    <mergeCell ref="AK14:AS14"/>
    <mergeCell ref="AT14:BE14"/>
    <mergeCell ref="A12:C12"/>
    <mergeCell ref="D12:Q12"/>
    <mergeCell ref="R12:AA12"/>
    <mergeCell ref="AB12:AJ12"/>
    <mergeCell ref="AK12:AS12"/>
    <mergeCell ref="AT12:BE12"/>
    <mergeCell ref="A11:C11"/>
    <mergeCell ref="D11:Q11"/>
    <mergeCell ref="R11:AA11"/>
    <mergeCell ref="AB11:AJ11"/>
    <mergeCell ref="AK11:AS11"/>
    <mergeCell ref="AT11:BE11"/>
    <mergeCell ref="A10:C10"/>
    <mergeCell ref="D10:Q10"/>
    <mergeCell ref="R10:AA10"/>
    <mergeCell ref="AB10:AJ10"/>
    <mergeCell ref="AK10:AS10"/>
    <mergeCell ref="AT10:BE10"/>
    <mergeCell ref="A3:BE3"/>
    <mergeCell ref="A4:AO4"/>
    <mergeCell ref="A6:AR6"/>
    <mergeCell ref="A9:C9"/>
    <mergeCell ref="D9:Q9"/>
    <mergeCell ref="R9:AA9"/>
    <mergeCell ref="AB9:AJ9"/>
    <mergeCell ref="AK9:AS9"/>
    <mergeCell ref="AT9:BE9"/>
    <mergeCell ref="A7:BE7"/>
  </mergeCells>
  <pageMargins left="0.78740157480314965" right="0.39370078740157483" top="0.19685039370078741" bottom="0.19685039370078741" header="0.11811023622047245" footer="0.11811023622047245"/>
  <pageSetup paperSize="9" scale="4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3"/>
  <sheetViews>
    <sheetView showGridLines="0" workbookViewId="0">
      <selection activeCell="A2" sqref="A2:BE29"/>
    </sheetView>
  </sheetViews>
  <sheetFormatPr defaultColWidth="1.5703125" defaultRowHeight="13.5" x14ac:dyDescent="0.2"/>
  <cols>
    <col min="1" max="10" width="1.5703125" style="90"/>
    <col min="11" max="11" width="4" style="90" customWidth="1"/>
    <col min="12" max="45" width="1.5703125" style="90"/>
    <col min="46" max="46" width="4.140625" style="90" customWidth="1"/>
    <col min="47" max="60" width="1.5703125" style="90"/>
    <col min="61" max="61" width="16.85546875" style="90" customWidth="1"/>
    <col min="62" max="16384" width="1.5703125" style="90"/>
  </cols>
  <sheetData>
    <row r="1" spans="1:57" ht="6" customHeight="1" x14ac:dyDescent="0.2"/>
    <row r="2" spans="1:57" ht="14.25" x14ac:dyDescent="0.2">
      <c r="A2" s="315" t="s">
        <v>329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</row>
    <row r="4" spans="1:57" x14ac:dyDescent="0.2">
      <c r="A4" s="91" t="s">
        <v>282</v>
      </c>
      <c r="L4" s="430" t="s">
        <v>381</v>
      </c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</row>
    <row r="6" spans="1:57" x14ac:dyDescent="0.2">
      <c r="A6" s="431" t="s">
        <v>377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</row>
    <row r="8" spans="1:57" x14ac:dyDescent="0.2">
      <c r="A8" s="432" t="s">
        <v>283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</row>
    <row r="9" spans="1:57" ht="11.25" customHeight="1" x14ac:dyDescent="0.2"/>
    <row r="10" spans="1:57" ht="46.5" customHeight="1" x14ac:dyDescent="0.2">
      <c r="A10" s="394" t="s">
        <v>285</v>
      </c>
      <c r="B10" s="394"/>
      <c r="C10" s="394"/>
      <c r="D10" s="394" t="s">
        <v>158</v>
      </c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 t="s">
        <v>330</v>
      </c>
      <c r="AF10" s="394"/>
      <c r="AG10" s="394"/>
      <c r="AH10" s="394"/>
      <c r="AI10" s="394"/>
      <c r="AJ10" s="394"/>
      <c r="AK10" s="394"/>
      <c r="AL10" s="394"/>
      <c r="AM10" s="394"/>
      <c r="AN10" s="394"/>
      <c r="AO10" s="394" t="s">
        <v>331</v>
      </c>
      <c r="AP10" s="394"/>
      <c r="AQ10" s="394"/>
      <c r="AR10" s="394"/>
      <c r="AS10" s="394"/>
      <c r="AT10" s="394"/>
      <c r="AU10" s="394"/>
      <c r="AV10" s="394"/>
      <c r="AW10" s="394"/>
      <c r="AX10" s="394" t="s">
        <v>332</v>
      </c>
      <c r="AY10" s="394"/>
      <c r="AZ10" s="394"/>
      <c r="BA10" s="394"/>
      <c r="BB10" s="394"/>
      <c r="BC10" s="394"/>
      <c r="BD10" s="394"/>
      <c r="BE10" s="394"/>
    </row>
    <row r="11" spans="1:57" x14ac:dyDescent="0.2">
      <c r="A11" s="394">
        <v>1</v>
      </c>
      <c r="B11" s="394"/>
      <c r="C11" s="394"/>
      <c r="D11" s="394">
        <v>2</v>
      </c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>
        <v>3</v>
      </c>
      <c r="AF11" s="394"/>
      <c r="AG11" s="394"/>
      <c r="AH11" s="394"/>
      <c r="AI11" s="394"/>
      <c r="AJ11" s="394"/>
      <c r="AK11" s="394"/>
      <c r="AL11" s="394"/>
      <c r="AM11" s="394"/>
      <c r="AN11" s="394"/>
      <c r="AO11" s="394">
        <v>4</v>
      </c>
      <c r="AP11" s="394"/>
      <c r="AQ11" s="394"/>
      <c r="AR11" s="394"/>
      <c r="AS11" s="394"/>
      <c r="AT11" s="394"/>
      <c r="AU11" s="394"/>
      <c r="AV11" s="394"/>
      <c r="AW11" s="394"/>
      <c r="AX11" s="394">
        <v>5</v>
      </c>
      <c r="AY11" s="394"/>
      <c r="AZ11" s="394"/>
      <c r="BA11" s="394"/>
      <c r="BB11" s="394"/>
      <c r="BC11" s="394"/>
      <c r="BD11" s="394"/>
      <c r="BE11" s="394"/>
    </row>
    <row r="12" spans="1:57" x14ac:dyDescent="0.2">
      <c r="A12" s="394"/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433"/>
      <c r="AP12" s="433"/>
      <c r="AQ12" s="433"/>
      <c r="AR12" s="433"/>
      <c r="AS12" s="433"/>
      <c r="AT12" s="433"/>
      <c r="AU12" s="433"/>
      <c r="AV12" s="433"/>
      <c r="AW12" s="433"/>
      <c r="AX12" s="393">
        <f>AE12*AO12</f>
        <v>0</v>
      </c>
      <c r="AY12" s="393"/>
      <c r="AZ12" s="393"/>
      <c r="BA12" s="393"/>
      <c r="BB12" s="393"/>
      <c r="BC12" s="393"/>
      <c r="BD12" s="393"/>
      <c r="BE12" s="393"/>
    </row>
    <row r="13" spans="1:57" x14ac:dyDescent="0.2">
      <c r="A13" s="394"/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433"/>
      <c r="AP13" s="433"/>
      <c r="AQ13" s="433"/>
      <c r="AR13" s="433"/>
      <c r="AS13" s="433"/>
      <c r="AT13" s="433"/>
      <c r="AU13" s="433"/>
      <c r="AV13" s="433"/>
      <c r="AW13" s="433"/>
      <c r="AX13" s="393">
        <f>AE13*AO13</f>
        <v>0</v>
      </c>
      <c r="AY13" s="393"/>
      <c r="AZ13" s="393"/>
      <c r="BA13" s="393"/>
      <c r="BB13" s="393"/>
      <c r="BC13" s="393"/>
      <c r="BD13" s="393"/>
      <c r="BE13" s="393"/>
    </row>
    <row r="14" spans="1:57" x14ac:dyDescent="0.2">
      <c r="A14" s="394"/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433"/>
      <c r="AP14" s="433"/>
      <c r="AQ14" s="433"/>
      <c r="AR14" s="433"/>
      <c r="AS14" s="433"/>
      <c r="AT14" s="433"/>
      <c r="AU14" s="433"/>
      <c r="AV14" s="433"/>
      <c r="AW14" s="433"/>
      <c r="AX14" s="393">
        <f>AE14*AO14</f>
        <v>0</v>
      </c>
      <c r="AY14" s="393"/>
      <c r="AZ14" s="393"/>
      <c r="BA14" s="393"/>
      <c r="BB14" s="393"/>
      <c r="BC14" s="393"/>
      <c r="BD14" s="393"/>
      <c r="BE14" s="393"/>
    </row>
    <row r="15" spans="1:57" x14ac:dyDescent="0.2">
      <c r="A15" s="394"/>
      <c r="B15" s="394"/>
      <c r="C15" s="394"/>
      <c r="D15" s="384" t="s">
        <v>292</v>
      </c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6"/>
      <c r="AE15" s="393" t="s">
        <v>293</v>
      </c>
      <c r="AF15" s="393"/>
      <c r="AG15" s="393"/>
      <c r="AH15" s="393"/>
      <c r="AI15" s="393"/>
      <c r="AJ15" s="393"/>
      <c r="AK15" s="393"/>
      <c r="AL15" s="393"/>
      <c r="AM15" s="393"/>
      <c r="AN15" s="393"/>
      <c r="AO15" s="433" t="s">
        <v>293</v>
      </c>
      <c r="AP15" s="433"/>
      <c r="AQ15" s="433"/>
      <c r="AR15" s="433"/>
      <c r="AS15" s="433"/>
      <c r="AT15" s="433"/>
      <c r="AU15" s="433"/>
      <c r="AV15" s="433"/>
      <c r="AW15" s="433"/>
      <c r="AX15" s="393">
        <f>SUM(AX12:BE13)</f>
        <v>0</v>
      </c>
      <c r="AY15" s="393"/>
      <c r="AZ15" s="393"/>
      <c r="BA15" s="393"/>
      <c r="BB15" s="393"/>
      <c r="BC15" s="393"/>
      <c r="BD15" s="393"/>
      <c r="BE15" s="393"/>
    </row>
    <row r="17" spans="1:61" ht="14.25" x14ac:dyDescent="0.2">
      <c r="A17" s="315" t="s">
        <v>333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</row>
    <row r="19" spans="1:61" x14ac:dyDescent="0.2">
      <c r="A19" s="91" t="s">
        <v>282</v>
      </c>
      <c r="L19" s="434" t="s">
        <v>382</v>
      </c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</row>
    <row r="20" spans="1:61" x14ac:dyDescent="0.2">
      <c r="A20" s="91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</row>
    <row r="21" spans="1:61" x14ac:dyDescent="0.2">
      <c r="A21" s="431" t="s">
        <v>383</v>
      </c>
      <c r="B21" s="431"/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1"/>
      <c r="AQ21" s="431"/>
      <c r="AR21" s="431"/>
      <c r="AS21" s="431"/>
      <c r="AT21" s="431"/>
      <c r="AU21" s="431"/>
      <c r="AV21" s="431"/>
      <c r="AW21" s="431"/>
      <c r="AX21" s="92"/>
      <c r="AY21" s="92"/>
      <c r="AZ21" s="92"/>
      <c r="BA21" s="92"/>
      <c r="BB21" s="92"/>
      <c r="BC21" s="92"/>
      <c r="BD21" s="92"/>
      <c r="BE21" s="92"/>
    </row>
    <row r="23" spans="1:61" ht="27.75" customHeight="1" x14ac:dyDescent="0.2">
      <c r="A23" s="314" t="s">
        <v>366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93"/>
      <c r="BF23" s="93"/>
      <c r="BG23" s="93"/>
      <c r="BH23" s="93"/>
      <c r="BI23" s="93"/>
    </row>
    <row r="24" spans="1:61" ht="9" customHeight="1" x14ac:dyDescent="0.2"/>
    <row r="25" spans="1:61" ht="88.5" customHeight="1" x14ac:dyDescent="0.2">
      <c r="A25" s="394" t="s">
        <v>285</v>
      </c>
      <c r="B25" s="394"/>
      <c r="C25" s="394"/>
      <c r="D25" s="394" t="s">
        <v>334</v>
      </c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 t="s">
        <v>335</v>
      </c>
      <c r="AF25" s="394"/>
      <c r="AG25" s="394"/>
      <c r="AH25" s="394"/>
      <c r="AI25" s="394"/>
      <c r="AJ25" s="394"/>
      <c r="AK25" s="394"/>
      <c r="AL25" s="394"/>
      <c r="AM25" s="394"/>
      <c r="AN25" s="394"/>
      <c r="AO25" s="394" t="s">
        <v>336</v>
      </c>
      <c r="AP25" s="394"/>
      <c r="AQ25" s="394"/>
      <c r="AR25" s="394"/>
      <c r="AS25" s="394"/>
      <c r="AT25" s="394"/>
      <c r="AU25" s="394" t="s">
        <v>337</v>
      </c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</row>
    <row r="26" spans="1:61" x14ac:dyDescent="0.2">
      <c r="A26" s="394">
        <v>1</v>
      </c>
      <c r="B26" s="394"/>
      <c r="C26" s="394"/>
      <c r="D26" s="394">
        <v>2</v>
      </c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>
        <v>3</v>
      </c>
      <c r="AF26" s="394"/>
      <c r="AG26" s="394"/>
      <c r="AH26" s="394"/>
      <c r="AI26" s="394"/>
      <c r="AJ26" s="394"/>
      <c r="AK26" s="394"/>
      <c r="AL26" s="394"/>
      <c r="AM26" s="394"/>
      <c r="AN26" s="394"/>
      <c r="AO26" s="394">
        <v>4</v>
      </c>
      <c r="AP26" s="394"/>
      <c r="AQ26" s="394"/>
      <c r="AR26" s="394"/>
      <c r="AS26" s="394"/>
      <c r="AT26" s="394"/>
      <c r="AU26" s="394">
        <v>5</v>
      </c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</row>
    <row r="27" spans="1:61" x14ac:dyDescent="0.2">
      <c r="A27" s="394" t="s">
        <v>304</v>
      </c>
      <c r="B27" s="394"/>
      <c r="C27" s="394"/>
      <c r="D27" s="435" t="s">
        <v>384</v>
      </c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7"/>
      <c r="AE27" s="438">
        <v>6237302</v>
      </c>
      <c r="AF27" s="438"/>
      <c r="AG27" s="438"/>
      <c r="AH27" s="438"/>
      <c r="AI27" s="438"/>
      <c r="AJ27" s="438"/>
      <c r="AK27" s="438"/>
      <c r="AL27" s="438"/>
      <c r="AM27" s="438"/>
      <c r="AN27" s="438"/>
      <c r="AO27" s="438">
        <v>1.5</v>
      </c>
      <c r="AP27" s="438"/>
      <c r="AQ27" s="438"/>
      <c r="AR27" s="438"/>
      <c r="AS27" s="438"/>
      <c r="AT27" s="438"/>
      <c r="AU27" s="421">
        <f>AE27*AO27/100</f>
        <v>93559.53</v>
      </c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</row>
    <row r="28" spans="1:61" x14ac:dyDescent="0.2">
      <c r="A28" s="394" t="s">
        <v>312</v>
      </c>
      <c r="B28" s="394"/>
      <c r="C28" s="394"/>
      <c r="D28" s="435" t="s">
        <v>385</v>
      </c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7"/>
      <c r="AE28" s="438"/>
      <c r="AF28" s="438"/>
      <c r="AG28" s="438"/>
      <c r="AH28" s="438"/>
      <c r="AI28" s="438"/>
      <c r="AJ28" s="438"/>
      <c r="AK28" s="438"/>
      <c r="AL28" s="438"/>
      <c r="AM28" s="438"/>
      <c r="AN28" s="438"/>
      <c r="AO28" s="438">
        <v>2.2000000000000002</v>
      </c>
      <c r="AP28" s="438"/>
      <c r="AQ28" s="438"/>
      <c r="AR28" s="438"/>
      <c r="AS28" s="438"/>
      <c r="AT28" s="438"/>
      <c r="AU28" s="421">
        <f>AE28*AO28/100</f>
        <v>0</v>
      </c>
      <c r="AV28" s="421"/>
      <c r="AW28" s="421"/>
      <c r="AX28" s="421"/>
      <c r="AY28" s="421"/>
      <c r="AZ28" s="421"/>
      <c r="BA28" s="421"/>
      <c r="BB28" s="421"/>
      <c r="BC28" s="421"/>
      <c r="BD28" s="421"/>
      <c r="BE28" s="421"/>
    </row>
    <row r="29" spans="1:61" x14ac:dyDescent="0.2">
      <c r="A29" s="394"/>
      <c r="B29" s="394"/>
      <c r="C29" s="394"/>
      <c r="D29" s="384" t="s">
        <v>292</v>
      </c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6"/>
      <c r="AE29" s="393" t="s">
        <v>293</v>
      </c>
      <c r="AF29" s="393"/>
      <c r="AG29" s="393"/>
      <c r="AH29" s="393"/>
      <c r="AI29" s="393"/>
      <c r="AJ29" s="393"/>
      <c r="AK29" s="393"/>
      <c r="AL29" s="393"/>
      <c r="AM29" s="393"/>
      <c r="AN29" s="393"/>
      <c r="AO29" s="393" t="s">
        <v>293</v>
      </c>
      <c r="AP29" s="393"/>
      <c r="AQ29" s="393"/>
      <c r="AR29" s="393"/>
      <c r="AS29" s="393"/>
      <c r="AT29" s="393"/>
      <c r="AU29" s="406">
        <f>SUM(AU27:BE28)</f>
        <v>93559.53</v>
      </c>
      <c r="AV29" s="406"/>
      <c r="AW29" s="406"/>
      <c r="AX29" s="406"/>
      <c r="AY29" s="406"/>
      <c r="AZ29" s="406"/>
      <c r="BA29" s="406"/>
      <c r="BB29" s="406"/>
      <c r="BC29" s="406"/>
      <c r="BD29" s="406"/>
      <c r="BE29" s="406"/>
      <c r="BI29" s="94">
        <f>Sheet1!F156</f>
        <v>89368.320000000007</v>
      </c>
    </row>
    <row r="32" spans="1:61" ht="3.75" customHeight="1" x14ac:dyDescent="0.2">
      <c r="AU32" s="439">
        <f>AU29</f>
        <v>93559.53</v>
      </c>
      <c r="AV32" s="439"/>
      <c r="AW32" s="439"/>
      <c r="AX32" s="439"/>
      <c r="AY32" s="439"/>
      <c r="AZ32" s="439"/>
      <c r="BA32" s="439"/>
      <c r="BB32" s="439"/>
      <c r="BC32" s="439"/>
      <c r="BD32" s="439"/>
      <c r="BE32" s="439"/>
      <c r="BF32" s="439"/>
    </row>
    <row r="33" spans="47:58" x14ac:dyDescent="0.2"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</row>
  </sheetData>
  <mergeCells count="65">
    <mergeCell ref="AU32:BF33"/>
    <mergeCell ref="A28:C28"/>
    <mergeCell ref="D28:AD28"/>
    <mergeCell ref="AE28:AN28"/>
    <mergeCell ref="AO28:AT28"/>
    <mergeCell ref="AU28:BE28"/>
    <mergeCell ref="A29:C29"/>
    <mergeCell ref="D29:AD29"/>
    <mergeCell ref="AE29:AN29"/>
    <mergeCell ref="AO29:AT29"/>
    <mergeCell ref="AU29:BE29"/>
    <mergeCell ref="A26:C26"/>
    <mergeCell ref="D26:AD26"/>
    <mergeCell ref="AE26:AN26"/>
    <mergeCell ref="AO26:AT26"/>
    <mergeCell ref="AU26:BE26"/>
    <mergeCell ref="A27:C27"/>
    <mergeCell ref="D27:AD27"/>
    <mergeCell ref="AE27:AN27"/>
    <mergeCell ref="AO27:AT27"/>
    <mergeCell ref="AU27:BE27"/>
    <mergeCell ref="L19:BE19"/>
    <mergeCell ref="A21:AW21"/>
    <mergeCell ref="A23:BD23"/>
    <mergeCell ref="A25:C25"/>
    <mergeCell ref="D25:AD25"/>
    <mergeCell ref="AE25:AN25"/>
    <mergeCell ref="AO25:AT25"/>
    <mergeCell ref="AU25:BE25"/>
    <mergeCell ref="A17:BE17"/>
    <mergeCell ref="A13:C13"/>
    <mergeCell ref="D13:AD13"/>
    <mergeCell ref="AE13:AN13"/>
    <mergeCell ref="AO13:AW13"/>
    <mergeCell ref="AX13:BE13"/>
    <mergeCell ref="A14:C14"/>
    <mergeCell ref="D14:AD14"/>
    <mergeCell ref="AE14:AN14"/>
    <mergeCell ref="AO14:AW14"/>
    <mergeCell ref="AX14:BE14"/>
    <mergeCell ref="A15:C15"/>
    <mergeCell ref="D15:AD15"/>
    <mergeCell ref="AE15:AN15"/>
    <mergeCell ref="AO15:AW15"/>
    <mergeCell ref="AX15:BE15"/>
    <mergeCell ref="A11:C11"/>
    <mergeCell ref="D11:AD11"/>
    <mergeCell ref="AE11:AN11"/>
    <mergeCell ref="AO11:AW11"/>
    <mergeCell ref="AX11:BE11"/>
    <mergeCell ref="A12:C12"/>
    <mergeCell ref="D12:AD12"/>
    <mergeCell ref="AE12:AN12"/>
    <mergeCell ref="AO12:AW12"/>
    <mergeCell ref="AX12:BE12"/>
    <mergeCell ref="A2:BE2"/>
    <mergeCell ref="L4:BE4"/>
    <mergeCell ref="A6:AW6"/>
    <mergeCell ref="A8:T8"/>
    <mergeCell ref="U8:BE8"/>
    <mergeCell ref="A10:C10"/>
    <mergeCell ref="D10:AD10"/>
    <mergeCell ref="AE10:AN10"/>
    <mergeCell ref="AO10:AW10"/>
    <mergeCell ref="AX10:BE10"/>
  </mergeCells>
  <pageMargins left="0.78740157480314965" right="0.39370078740157483" top="0.19685039370078741" bottom="0.19685039370078741" header="0.11811023622047245" footer="0.11811023622047245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59"/>
  <sheetViews>
    <sheetView showGridLines="0" workbookViewId="0">
      <selection activeCell="K119" sqref="A119:BF158"/>
    </sheetView>
  </sheetViews>
  <sheetFormatPr defaultColWidth="1.5703125" defaultRowHeight="13.5" x14ac:dyDescent="0.2"/>
  <cols>
    <col min="1" max="10" width="1.5703125" style="95"/>
    <col min="11" max="11" width="4.140625" style="95" customWidth="1"/>
    <col min="12" max="18" width="1.5703125" style="95"/>
    <col min="19" max="19" width="8.28515625" style="95" customWidth="1"/>
    <col min="20" max="28" width="1.5703125" style="95"/>
    <col min="29" max="29" width="4" style="95" customWidth="1"/>
    <col min="30" max="16384" width="1.5703125" style="95"/>
  </cols>
  <sheetData>
    <row r="1" spans="1:61" ht="6" customHeight="1" x14ac:dyDescent="0.2"/>
    <row r="2" spans="1:61" ht="14.25" x14ac:dyDescent="0.2">
      <c r="A2" s="443" t="s">
        <v>338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</row>
    <row r="4" spans="1:61" x14ac:dyDescent="0.2">
      <c r="A4" s="96" t="s">
        <v>282</v>
      </c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4"/>
    </row>
    <row r="5" spans="1:61" x14ac:dyDescent="0.2">
      <c r="A5" s="96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</row>
    <row r="6" spans="1:61" x14ac:dyDescent="0.2">
      <c r="A6" s="431" t="s">
        <v>164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97"/>
      <c r="AY6" s="97"/>
      <c r="AZ6" s="97"/>
      <c r="BA6" s="97"/>
      <c r="BB6" s="97"/>
      <c r="BC6" s="97"/>
      <c r="BD6" s="97"/>
      <c r="BE6" s="97"/>
    </row>
    <row r="8" spans="1:61" x14ac:dyDescent="0.2">
      <c r="A8" s="445" t="s">
        <v>283</v>
      </c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</row>
    <row r="9" spans="1:61" ht="11.25" customHeight="1" x14ac:dyDescent="0.2"/>
    <row r="10" spans="1:61" ht="14.25" x14ac:dyDescent="0.2">
      <c r="A10" s="443" t="s">
        <v>339</v>
      </c>
      <c r="B10" s="443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443"/>
      <c r="AZ10" s="443"/>
      <c r="BA10" s="443"/>
      <c r="BB10" s="443"/>
      <c r="BC10" s="443"/>
      <c r="BD10" s="443"/>
      <c r="BE10" s="443"/>
    </row>
    <row r="11" spans="1:61" ht="14.25" x14ac:dyDescent="0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</row>
    <row r="12" spans="1:61" x14ac:dyDescent="0.2">
      <c r="A12" s="96" t="s">
        <v>282</v>
      </c>
      <c r="L12" s="444" t="s">
        <v>386</v>
      </c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4"/>
      <c r="AQ12" s="444"/>
      <c r="AR12" s="444"/>
      <c r="AS12" s="444"/>
      <c r="AT12" s="444"/>
      <c r="AU12" s="444"/>
      <c r="AV12" s="444"/>
      <c r="AW12" s="444"/>
      <c r="AX12" s="444"/>
      <c r="AY12" s="444"/>
      <c r="AZ12" s="444"/>
      <c r="BA12" s="444"/>
      <c r="BB12" s="444"/>
      <c r="BC12" s="444"/>
      <c r="BD12" s="444"/>
      <c r="BE12" s="444"/>
    </row>
    <row r="13" spans="1:61" ht="14.25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</row>
    <row r="14" spans="1:61" ht="14.25" x14ac:dyDescent="0.2">
      <c r="A14" s="431" t="s">
        <v>387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98"/>
      <c r="AY14" s="98"/>
      <c r="AZ14" s="98"/>
      <c r="BA14" s="98"/>
      <c r="BB14" s="98"/>
      <c r="BC14" s="98"/>
      <c r="BD14" s="98"/>
      <c r="BE14" s="98"/>
    </row>
    <row r="15" spans="1:61" ht="14.25" x14ac:dyDescent="0.2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8"/>
      <c r="AY15" s="98"/>
      <c r="AZ15" s="98"/>
      <c r="BA15" s="98"/>
      <c r="BB15" s="98"/>
      <c r="BC15" s="98"/>
      <c r="BD15" s="98"/>
      <c r="BE15" s="98"/>
    </row>
    <row r="16" spans="1:61" ht="33.75" customHeight="1" x14ac:dyDescent="0.2">
      <c r="A16" s="314" t="s">
        <v>366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93"/>
      <c r="BG16" s="93"/>
      <c r="BH16" s="93"/>
      <c r="BI16" s="93"/>
    </row>
    <row r="17" spans="1:71" ht="15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</row>
    <row r="18" spans="1:71" ht="45" customHeight="1" x14ac:dyDescent="0.2">
      <c r="A18" s="394" t="s">
        <v>285</v>
      </c>
      <c r="B18" s="394"/>
      <c r="C18" s="394"/>
      <c r="D18" s="394" t="s">
        <v>334</v>
      </c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 t="s">
        <v>340</v>
      </c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 t="s">
        <v>341</v>
      </c>
      <c r="AG18" s="394"/>
      <c r="AH18" s="394"/>
      <c r="AI18" s="394"/>
      <c r="AJ18" s="394"/>
      <c r="AK18" s="394"/>
      <c r="AL18" s="394"/>
      <c r="AM18" s="394"/>
      <c r="AN18" s="394"/>
      <c r="AO18" s="394" t="s">
        <v>342</v>
      </c>
      <c r="AP18" s="394"/>
      <c r="AQ18" s="394"/>
      <c r="AR18" s="394"/>
      <c r="AS18" s="394"/>
      <c r="AT18" s="394"/>
      <c r="AU18" s="394"/>
      <c r="AV18" s="394"/>
      <c r="AW18" s="394"/>
      <c r="AX18" s="394" t="s">
        <v>295</v>
      </c>
      <c r="AY18" s="394"/>
      <c r="AZ18" s="394"/>
      <c r="BA18" s="394"/>
      <c r="BB18" s="394"/>
      <c r="BC18" s="394"/>
      <c r="BD18" s="394"/>
      <c r="BE18" s="394"/>
    </row>
    <row r="19" spans="1:71" x14ac:dyDescent="0.2">
      <c r="A19" s="447">
        <v>1</v>
      </c>
      <c r="B19" s="447"/>
      <c r="C19" s="447"/>
      <c r="D19" s="447">
        <v>2</v>
      </c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>
        <v>3</v>
      </c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>
        <v>4</v>
      </c>
      <c r="AG19" s="447"/>
      <c r="AH19" s="447"/>
      <c r="AI19" s="447"/>
      <c r="AJ19" s="447"/>
      <c r="AK19" s="447"/>
      <c r="AL19" s="447"/>
      <c r="AM19" s="447"/>
      <c r="AN19" s="447"/>
      <c r="AO19" s="447">
        <v>5</v>
      </c>
      <c r="AP19" s="447"/>
      <c r="AQ19" s="447"/>
      <c r="AR19" s="447"/>
      <c r="AS19" s="447"/>
      <c r="AT19" s="447"/>
      <c r="AU19" s="447"/>
      <c r="AV19" s="447"/>
      <c r="AW19" s="447"/>
      <c r="AX19" s="447">
        <v>6</v>
      </c>
      <c r="AY19" s="447"/>
      <c r="AZ19" s="447"/>
      <c r="BA19" s="447"/>
      <c r="BB19" s="447"/>
      <c r="BC19" s="447"/>
      <c r="BD19" s="447"/>
      <c r="BE19" s="447"/>
    </row>
    <row r="20" spans="1:71" x14ac:dyDescent="0.2">
      <c r="A20" s="394" t="s">
        <v>304</v>
      </c>
      <c r="B20" s="394"/>
      <c r="C20" s="394"/>
      <c r="D20" s="448" t="s">
        <v>388</v>
      </c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9">
        <v>1</v>
      </c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>
        <v>12</v>
      </c>
      <c r="AG20" s="449"/>
      <c r="AH20" s="449"/>
      <c r="AI20" s="449"/>
      <c r="AJ20" s="449"/>
      <c r="AK20" s="449"/>
      <c r="AL20" s="449"/>
      <c r="AM20" s="449"/>
      <c r="AN20" s="449"/>
      <c r="AO20" s="438">
        <f>19654.92/12</f>
        <v>1637.91</v>
      </c>
      <c r="AP20" s="438"/>
      <c r="AQ20" s="438"/>
      <c r="AR20" s="438"/>
      <c r="AS20" s="438"/>
      <c r="AT20" s="438"/>
      <c r="AU20" s="438"/>
      <c r="AV20" s="438"/>
      <c r="AW20" s="438"/>
      <c r="AX20" s="421">
        <f>T20*AF20*AO20</f>
        <v>19654.919999999998</v>
      </c>
      <c r="AY20" s="421"/>
      <c r="AZ20" s="421"/>
      <c r="BA20" s="421"/>
      <c r="BB20" s="421"/>
      <c r="BC20" s="421"/>
      <c r="BD20" s="421"/>
      <c r="BE20" s="421"/>
    </row>
    <row r="21" spans="1:71" x14ac:dyDescent="0.2">
      <c r="A21" s="394"/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393"/>
      <c r="AP21" s="393"/>
      <c r="AQ21" s="393"/>
      <c r="AR21" s="393"/>
      <c r="AS21" s="393"/>
      <c r="AT21" s="393"/>
      <c r="AU21" s="393"/>
      <c r="AV21" s="393"/>
      <c r="AW21" s="393"/>
      <c r="AX21" s="406"/>
      <c r="AY21" s="406"/>
      <c r="AZ21" s="406"/>
      <c r="BA21" s="406"/>
      <c r="BB21" s="406"/>
      <c r="BC21" s="406"/>
      <c r="BD21" s="406"/>
      <c r="BE21" s="406"/>
    </row>
    <row r="22" spans="1:71" ht="13.5" customHeight="1" x14ac:dyDescent="0.2">
      <c r="A22" s="394"/>
      <c r="B22" s="394"/>
      <c r="C22" s="394"/>
      <c r="D22" s="384" t="s">
        <v>343</v>
      </c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6"/>
      <c r="T22" s="433" t="s">
        <v>293</v>
      </c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 t="s">
        <v>293</v>
      </c>
      <c r="AG22" s="433"/>
      <c r="AH22" s="433"/>
      <c r="AI22" s="433"/>
      <c r="AJ22" s="433"/>
      <c r="AK22" s="433"/>
      <c r="AL22" s="433"/>
      <c r="AM22" s="433"/>
      <c r="AN22" s="433"/>
      <c r="AO22" s="393" t="s">
        <v>293</v>
      </c>
      <c r="AP22" s="393"/>
      <c r="AQ22" s="393"/>
      <c r="AR22" s="393"/>
      <c r="AS22" s="393"/>
      <c r="AT22" s="393"/>
      <c r="AU22" s="393"/>
      <c r="AV22" s="393"/>
      <c r="AW22" s="393"/>
      <c r="AX22" s="406">
        <f>SUM(AX20:BE21)</f>
        <v>19654.919999999998</v>
      </c>
      <c r="AY22" s="406"/>
      <c r="AZ22" s="406"/>
      <c r="BA22" s="406"/>
      <c r="BB22" s="406"/>
      <c r="BC22" s="406"/>
      <c r="BD22" s="406"/>
      <c r="BE22" s="406"/>
      <c r="BI22" s="450" t="str">
        <f>Sheet1!F161</f>
        <v>Х</v>
      </c>
      <c r="BJ22" s="451"/>
      <c r="BK22" s="451"/>
      <c r="BL22" s="451"/>
      <c r="BM22" s="451"/>
      <c r="BN22" s="451"/>
      <c r="BO22" s="451"/>
      <c r="BP22" s="451"/>
      <c r="BQ22" s="451"/>
      <c r="BR22" s="451"/>
      <c r="BS22" s="451"/>
    </row>
    <row r="24" spans="1:71" ht="13.5" hidden="1" customHeight="1" x14ac:dyDescent="0.2">
      <c r="A24" s="443" t="s">
        <v>344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3"/>
      <c r="BA24" s="443"/>
      <c r="BB24" s="443"/>
      <c r="BC24" s="443"/>
      <c r="BD24" s="443"/>
      <c r="BE24" s="443"/>
    </row>
    <row r="25" spans="1:71" hidden="1" x14ac:dyDescent="0.2"/>
    <row r="26" spans="1:71" ht="43.5" hidden="1" customHeight="1" x14ac:dyDescent="0.2">
      <c r="A26" s="394" t="s">
        <v>285</v>
      </c>
      <c r="B26" s="394"/>
      <c r="C26" s="394"/>
      <c r="D26" s="394" t="s">
        <v>334</v>
      </c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 t="s">
        <v>345</v>
      </c>
      <c r="AE26" s="394"/>
      <c r="AF26" s="394"/>
      <c r="AG26" s="394"/>
      <c r="AH26" s="394"/>
      <c r="AI26" s="394"/>
      <c r="AJ26" s="394"/>
      <c r="AK26" s="394"/>
      <c r="AL26" s="394"/>
      <c r="AM26" s="394" t="s">
        <v>346</v>
      </c>
      <c r="AN26" s="394"/>
      <c r="AO26" s="394"/>
      <c r="AP26" s="394"/>
      <c r="AQ26" s="394"/>
      <c r="AR26" s="394"/>
      <c r="AS26" s="394"/>
      <c r="AT26" s="394"/>
      <c r="AU26" s="394"/>
      <c r="AV26" s="394" t="s">
        <v>347</v>
      </c>
      <c r="AW26" s="394"/>
      <c r="AX26" s="394"/>
      <c r="AY26" s="394"/>
      <c r="AZ26" s="394"/>
      <c r="BA26" s="394"/>
      <c r="BB26" s="394"/>
      <c r="BC26" s="394"/>
      <c r="BD26" s="394"/>
      <c r="BE26" s="394"/>
    </row>
    <row r="27" spans="1:71" hidden="1" x14ac:dyDescent="0.2">
      <c r="A27" s="447">
        <v>1</v>
      </c>
      <c r="B27" s="447"/>
      <c r="C27" s="447"/>
      <c r="D27" s="447">
        <v>2</v>
      </c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>
        <v>3</v>
      </c>
      <c r="AE27" s="447"/>
      <c r="AF27" s="447"/>
      <c r="AG27" s="447"/>
      <c r="AH27" s="447"/>
      <c r="AI27" s="447"/>
      <c r="AJ27" s="447"/>
      <c r="AK27" s="447"/>
      <c r="AL27" s="447"/>
      <c r="AM27" s="447">
        <v>4</v>
      </c>
      <c r="AN27" s="447"/>
      <c r="AO27" s="447"/>
      <c r="AP27" s="447"/>
      <c r="AQ27" s="447"/>
      <c r="AR27" s="447"/>
      <c r="AS27" s="447"/>
      <c r="AT27" s="447"/>
      <c r="AU27" s="447"/>
      <c r="AV27" s="447">
        <v>5</v>
      </c>
      <c r="AW27" s="447"/>
      <c r="AX27" s="447"/>
      <c r="AY27" s="447"/>
      <c r="AZ27" s="447"/>
      <c r="BA27" s="447"/>
      <c r="BB27" s="447"/>
      <c r="BC27" s="447"/>
      <c r="BD27" s="447"/>
      <c r="BE27" s="447"/>
    </row>
    <row r="28" spans="1:71" hidden="1" x14ac:dyDescent="0.2">
      <c r="A28" s="394"/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433"/>
      <c r="AE28" s="433"/>
      <c r="AF28" s="433"/>
      <c r="AG28" s="433"/>
      <c r="AH28" s="433"/>
      <c r="AI28" s="433"/>
      <c r="AJ28" s="433"/>
      <c r="AK28" s="433"/>
      <c r="AL28" s="43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>
        <f>AD28*AM28</f>
        <v>0</v>
      </c>
      <c r="AW28" s="393"/>
      <c r="AX28" s="393"/>
      <c r="AY28" s="393"/>
      <c r="AZ28" s="393"/>
      <c r="BA28" s="393"/>
      <c r="BB28" s="393"/>
      <c r="BC28" s="393"/>
      <c r="BD28" s="393"/>
      <c r="BE28" s="393"/>
    </row>
    <row r="29" spans="1:71" hidden="1" x14ac:dyDescent="0.2">
      <c r="A29" s="394"/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433"/>
      <c r="AE29" s="433"/>
      <c r="AF29" s="433"/>
      <c r="AG29" s="433"/>
      <c r="AH29" s="433"/>
      <c r="AI29" s="433"/>
      <c r="AJ29" s="433"/>
      <c r="AK29" s="433"/>
      <c r="AL29" s="433"/>
      <c r="AM29" s="393"/>
      <c r="AN29" s="393"/>
      <c r="AO29" s="393"/>
      <c r="AP29" s="393"/>
      <c r="AQ29" s="393"/>
      <c r="AR29" s="393"/>
      <c r="AS29" s="393"/>
      <c r="AT29" s="393"/>
      <c r="AU29" s="393"/>
      <c r="AV29" s="393">
        <f>AD29*AM29</f>
        <v>0</v>
      </c>
      <c r="AW29" s="393"/>
      <c r="AX29" s="393"/>
      <c r="AY29" s="393"/>
      <c r="AZ29" s="393"/>
      <c r="BA29" s="393"/>
      <c r="BB29" s="393"/>
      <c r="BC29" s="393"/>
      <c r="BD29" s="393"/>
      <c r="BE29" s="393"/>
    </row>
    <row r="30" spans="1:71" ht="13.5" hidden="1" customHeight="1" x14ac:dyDescent="0.2">
      <c r="A30" s="394"/>
      <c r="B30" s="394"/>
      <c r="C30" s="394"/>
      <c r="D30" s="384" t="s">
        <v>292</v>
      </c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6"/>
      <c r="AD30" s="433"/>
      <c r="AE30" s="433"/>
      <c r="AF30" s="433"/>
      <c r="AG30" s="433"/>
      <c r="AH30" s="433"/>
      <c r="AI30" s="433"/>
      <c r="AJ30" s="433"/>
      <c r="AK30" s="433"/>
      <c r="AL30" s="433"/>
      <c r="AM30" s="393"/>
      <c r="AN30" s="393"/>
      <c r="AO30" s="393"/>
      <c r="AP30" s="393"/>
      <c r="AQ30" s="393"/>
      <c r="AR30" s="393"/>
      <c r="AS30" s="393"/>
      <c r="AT30" s="393"/>
      <c r="AU30" s="393"/>
      <c r="AV30" s="393">
        <f>SUM(AV28:BE29)</f>
        <v>0</v>
      </c>
      <c r="AW30" s="393"/>
      <c r="AX30" s="393"/>
      <c r="AY30" s="393"/>
      <c r="AZ30" s="393"/>
      <c r="BA30" s="393"/>
      <c r="BB30" s="393"/>
      <c r="BC30" s="393"/>
      <c r="BD30" s="393"/>
      <c r="BE30" s="393"/>
    </row>
    <row r="32" spans="1:71" ht="13.5" customHeight="1" x14ac:dyDescent="0.2">
      <c r="A32" s="443" t="s">
        <v>348</v>
      </c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3"/>
      <c r="AN32" s="443"/>
      <c r="AO32" s="443"/>
      <c r="AP32" s="443"/>
      <c r="AQ32" s="443"/>
      <c r="AR32" s="443"/>
      <c r="AS32" s="443"/>
      <c r="AT32" s="443"/>
      <c r="AU32" s="443"/>
      <c r="AV32" s="443"/>
      <c r="AW32" s="443"/>
      <c r="AX32" s="443"/>
      <c r="AY32" s="443"/>
      <c r="AZ32" s="443"/>
      <c r="BA32" s="443"/>
      <c r="BB32" s="443"/>
      <c r="BC32" s="443"/>
      <c r="BD32" s="443"/>
      <c r="BE32" s="443"/>
    </row>
    <row r="33" spans="1:71" ht="13.5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</row>
    <row r="34" spans="1:71" ht="13.5" customHeight="1" x14ac:dyDescent="0.2">
      <c r="A34" s="96" t="s">
        <v>282</v>
      </c>
      <c r="L34" s="444" t="s">
        <v>386</v>
      </c>
      <c r="M34" s="444"/>
      <c r="N34" s="444"/>
      <c r="O34" s="444"/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444"/>
      <c r="BE34" s="444"/>
    </row>
    <row r="35" spans="1:71" ht="13.5" customHeight="1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</row>
    <row r="36" spans="1:71" ht="13.5" customHeight="1" x14ac:dyDescent="0.2">
      <c r="A36" s="431" t="s">
        <v>389</v>
      </c>
      <c r="B36" s="431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1"/>
      <c r="AF36" s="431"/>
      <c r="AG36" s="431"/>
      <c r="AH36" s="431"/>
      <c r="AI36" s="431"/>
      <c r="AJ36" s="431"/>
      <c r="AK36" s="431"/>
      <c r="AL36" s="431"/>
      <c r="AM36" s="431"/>
      <c r="AN36" s="431"/>
      <c r="AO36" s="431"/>
      <c r="AP36" s="431"/>
      <c r="AQ36" s="431"/>
      <c r="AR36" s="431"/>
      <c r="AS36" s="431"/>
      <c r="AT36" s="431"/>
      <c r="AU36" s="431"/>
      <c r="AV36" s="431"/>
      <c r="AW36" s="431"/>
      <c r="AX36" s="98"/>
      <c r="AY36" s="98"/>
      <c r="AZ36" s="98"/>
      <c r="BA36" s="98"/>
      <c r="BB36" s="98"/>
      <c r="BC36" s="98"/>
      <c r="BD36" s="98"/>
      <c r="BE36" s="98"/>
    </row>
    <row r="37" spans="1:71" ht="13.5" customHeight="1" x14ac:dyDescent="0.2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</row>
    <row r="38" spans="1:71" ht="30.75" customHeight="1" x14ac:dyDescent="0.2">
      <c r="A38" s="314" t="s">
        <v>366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60"/>
      <c r="BG38" s="60"/>
      <c r="BH38" s="60"/>
      <c r="BI38" s="60"/>
    </row>
    <row r="40" spans="1:71" ht="48" customHeight="1" x14ac:dyDescent="0.2">
      <c r="A40" s="394" t="s">
        <v>285</v>
      </c>
      <c r="B40" s="394"/>
      <c r="C40" s="394"/>
      <c r="D40" s="394" t="s">
        <v>158</v>
      </c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 t="s">
        <v>349</v>
      </c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 t="s">
        <v>350</v>
      </c>
      <c r="AG40" s="394"/>
      <c r="AH40" s="394"/>
      <c r="AI40" s="394"/>
      <c r="AJ40" s="394"/>
      <c r="AK40" s="394"/>
      <c r="AL40" s="394"/>
      <c r="AM40" s="394"/>
      <c r="AN40" s="394"/>
      <c r="AO40" s="394" t="s">
        <v>351</v>
      </c>
      <c r="AP40" s="394"/>
      <c r="AQ40" s="394"/>
      <c r="AR40" s="394"/>
      <c r="AS40" s="394"/>
      <c r="AT40" s="394"/>
      <c r="AU40" s="394"/>
      <c r="AV40" s="394"/>
      <c r="AW40" s="394"/>
      <c r="AX40" s="394" t="s">
        <v>352</v>
      </c>
      <c r="AY40" s="394"/>
      <c r="AZ40" s="394"/>
      <c r="BA40" s="394"/>
      <c r="BB40" s="394"/>
      <c r="BC40" s="394"/>
      <c r="BD40" s="394"/>
      <c r="BE40" s="394"/>
    </row>
    <row r="41" spans="1:71" x14ac:dyDescent="0.2">
      <c r="A41" s="447">
        <v>1</v>
      </c>
      <c r="B41" s="447"/>
      <c r="C41" s="447"/>
      <c r="D41" s="447">
        <v>2</v>
      </c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>
        <v>4</v>
      </c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>
        <v>5</v>
      </c>
      <c r="AG41" s="447"/>
      <c r="AH41" s="447"/>
      <c r="AI41" s="447"/>
      <c r="AJ41" s="447"/>
      <c r="AK41" s="447"/>
      <c r="AL41" s="447"/>
      <c r="AM41" s="447"/>
      <c r="AN41" s="447"/>
      <c r="AO41" s="447">
        <v>6</v>
      </c>
      <c r="AP41" s="447"/>
      <c r="AQ41" s="447"/>
      <c r="AR41" s="447"/>
      <c r="AS41" s="447"/>
      <c r="AT41" s="447"/>
      <c r="AU41" s="447"/>
      <c r="AV41" s="447"/>
      <c r="AW41" s="447"/>
      <c r="AX41" s="447">
        <v>6</v>
      </c>
      <c r="AY41" s="447"/>
      <c r="AZ41" s="447"/>
      <c r="BA41" s="447"/>
      <c r="BB41" s="447"/>
      <c r="BC41" s="447"/>
      <c r="BD41" s="447"/>
      <c r="BE41" s="447"/>
    </row>
    <row r="42" spans="1:71" x14ac:dyDescent="0.2">
      <c r="A42" s="394" t="s">
        <v>304</v>
      </c>
      <c r="B42" s="394"/>
      <c r="C42" s="394"/>
      <c r="D42" s="452" t="s">
        <v>390</v>
      </c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3">
        <v>300</v>
      </c>
      <c r="U42" s="453"/>
      <c r="V42" s="453"/>
      <c r="W42" s="453"/>
      <c r="X42" s="453"/>
      <c r="Y42" s="453"/>
      <c r="Z42" s="453"/>
      <c r="AA42" s="453"/>
      <c r="AB42" s="453"/>
      <c r="AC42" s="453"/>
      <c r="AD42" s="453"/>
      <c r="AE42" s="453"/>
      <c r="AF42" s="438">
        <v>1877.5</v>
      </c>
      <c r="AG42" s="438"/>
      <c r="AH42" s="438"/>
      <c r="AI42" s="438"/>
      <c r="AJ42" s="438"/>
      <c r="AK42" s="438"/>
      <c r="AL42" s="438"/>
      <c r="AM42" s="438"/>
      <c r="AN42" s="438"/>
      <c r="AO42" s="438"/>
      <c r="AP42" s="438"/>
      <c r="AQ42" s="438"/>
      <c r="AR42" s="438"/>
      <c r="AS42" s="438"/>
      <c r="AT42" s="438"/>
      <c r="AU42" s="438"/>
      <c r="AV42" s="438"/>
      <c r="AW42" s="438"/>
      <c r="AX42" s="421">
        <f>T42*AF42+11.35</f>
        <v>563261.35</v>
      </c>
      <c r="AY42" s="421"/>
      <c r="AZ42" s="421"/>
      <c r="BA42" s="421"/>
      <c r="BB42" s="421"/>
      <c r="BC42" s="421"/>
      <c r="BD42" s="421"/>
      <c r="BE42" s="421"/>
    </row>
    <row r="43" spans="1:71" x14ac:dyDescent="0.2">
      <c r="A43" s="394" t="s">
        <v>312</v>
      </c>
      <c r="B43" s="394"/>
      <c r="C43" s="394"/>
      <c r="D43" s="452" t="s">
        <v>391</v>
      </c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38">
        <v>1795.09</v>
      </c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>
        <v>162.80000000000001</v>
      </c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8"/>
      <c r="AS43" s="438"/>
      <c r="AT43" s="438"/>
      <c r="AU43" s="438"/>
      <c r="AV43" s="438"/>
      <c r="AW43" s="438"/>
      <c r="AX43" s="421">
        <f t="shared" ref="AX43:AX47" si="0">T43*AF43</f>
        <v>292240.65000000002</v>
      </c>
      <c r="AY43" s="421"/>
      <c r="AZ43" s="421"/>
      <c r="BA43" s="421"/>
      <c r="BB43" s="421"/>
      <c r="BC43" s="421"/>
      <c r="BD43" s="421"/>
      <c r="BE43" s="421"/>
    </row>
    <row r="44" spans="1:71" x14ac:dyDescent="0.2">
      <c r="A44" s="394" t="s">
        <v>327</v>
      </c>
      <c r="B44" s="394"/>
      <c r="C44" s="394"/>
      <c r="D44" s="452" t="s">
        <v>392</v>
      </c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38">
        <v>2268</v>
      </c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>
        <v>34.200000000000003</v>
      </c>
      <c r="AG44" s="438"/>
      <c r="AH44" s="438"/>
      <c r="AI44" s="438"/>
      <c r="AJ44" s="438"/>
      <c r="AK44" s="438"/>
      <c r="AL44" s="438"/>
      <c r="AM44" s="438"/>
      <c r="AN44" s="438"/>
      <c r="AO44" s="438"/>
      <c r="AP44" s="438"/>
      <c r="AQ44" s="438"/>
      <c r="AR44" s="438"/>
      <c r="AS44" s="438"/>
      <c r="AT44" s="438"/>
      <c r="AU44" s="438"/>
      <c r="AV44" s="438"/>
      <c r="AW44" s="438"/>
      <c r="AX44" s="421">
        <f t="shared" si="0"/>
        <v>77565.600000000006</v>
      </c>
      <c r="AY44" s="421"/>
      <c r="AZ44" s="421"/>
      <c r="BA44" s="421"/>
      <c r="BB44" s="421"/>
      <c r="BC44" s="421"/>
      <c r="BD44" s="421"/>
      <c r="BE44" s="421"/>
    </row>
    <row r="45" spans="1:71" x14ac:dyDescent="0.2">
      <c r="A45" s="394" t="s">
        <v>393</v>
      </c>
      <c r="B45" s="394"/>
      <c r="C45" s="394"/>
      <c r="D45" s="452" t="s">
        <v>394</v>
      </c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38">
        <v>3395</v>
      </c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>
        <v>26</v>
      </c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  <c r="AS45" s="438"/>
      <c r="AT45" s="438"/>
      <c r="AU45" s="438"/>
      <c r="AV45" s="438"/>
      <c r="AW45" s="438"/>
      <c r="AX45" s="421">
        <f t="shared" si="0"/>
        <v>88270</v>
      </c>
      <c r="AY45" s="421"/>
      <c r="AZ45" s="421"/>
      <c r="BA45" s="421"/>
      <c r="BB45" s="421"/>
      <c r="BC45" s="421"/>
      <c r="BD45" s="421"/>
      <c r="BE45" s="421"/>
    </row>
    <row r="46" spans="1:71" x14ac:dyDescent="0.2">
      <c r="A46" s="394" t="s">
        <v>395</v>
      </c>
      <c r="B46" s="394"/>
      <c r="C46" s="394"/>
      <c r="D46" s="452" t="s">
        <v>396</v>
      </c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38">
        <v>79399</v>
      </c>
      <c r="U46" s="438"/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>
        <v>6.4</v>
      </c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38"/>
      <c r="AV46" s="438"/>
      <c r="AW46" s="438"/>
      <c r="AX46" s="421">
        <f t="shared" si="0"/>
        <v>508153.59999999998</v>
      </c>
      <c r="AY46" s="421"/>
      <c r="AZ46" s="421"/>
      <c r="BA46" s="421"/>
      <c r="BB46" s="421"/>
      <c r="BC46" s="421"/>
      <c r="BD46" s="421"/>
      <c r="BE46" s="421"/>
    </row>
    <row r="47" spans="1:71" x14ac:dyDescent="0.2">
      <c r="A47" s="394"/>
      <c r="B47" s="394"/>
      <c r="C47" s="394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3"/>
      <c r="AN47" s="393"/>
      <c r="AO47" s="393"/>
      <c r="AP47" s="393"/>
      <c r="AQ47" s="393"/>
      <c r="AR47" s="393"/>
      <c r="AS47" s="393"/>
      <c r="AT47" s="393"/>
      <c r="AU47" s="393"/>
      <c r="AV47" s="393"/>
      <c r="AW47" s="393"/>
      <c r="AX47" s="406">
        <f t="shared" si="0"/>
        <v>0</v>
      </c>
      <c r="AY47" s="406"/>
      <c r="AZ47" s="406"/>
      <c r="BA47" s="406"/>
      <c r="BB47" s="406"/>
      <c r="BC47" s="406"/>
      <c r="BD47" s="406"/>
      <c r="BE47" s="406"/>
    </row>
    <row r="48" spans="1:71" ht="13.5" customHeight="1" x14ac:dyDescent="0.2">
      <c r="A48" s="394"/>
      <c r="B48" s="394"/>
      <c r="C48" s="394"/>
      <c r="D48" s="384" t="s">
        <v>292</v>
      </c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6"/>
      <c r="T48" s="393" t="s">
        <v>293</v>
      </c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 t="s">
        <v>293</v>
      </c>
      <c r="AG48" s="393"/>
      <c r="AH48" s="393"/>
      <c r="AI48" s="393"/>
      <c r="AJ48" s="393"/>
      <c r="AK48" s="393"/>
      <c r="AL48" s="393"/>
      <c r="AM48" s="393"/>
      <c r="AN48" s="393"/>
      <c r="AO48" s="393" t="s">
        <v>293</v>
      </c>
      <c r="AP48" s="393"/>
      <c r="AQ48" s="393"/>
      <c r="AR48" s="393"/>
      <c r="AS48" s="393"/>
      <c r="AT48" s="393"/>
      <c r="AU48" s="393"/>
      <c r="AV48" s="393"/>
      <c r="AW48" s="393"/>
      <c r="AX48" s="421">
        <f>SUM(AX42:BE47)+1.08</f>
        <v>1529492.28</v>
      </c>
      <c r="AY48" s="421"/>
      <c r="AZ48" s="421"/>
      <c r="BA48" s="421"/>
      <c r="BB48" s="421"/>
      <c r="BC48" s="421"/>
      <c r="BD48" s="421"/>
      <c r="BE48" s="421"/>
      <c r="BI48" s="450">
        <f>Sheet1!F163</f>
        <v>0</v>
      </c>
      <c r="BJ48" s="451"/>
      <c r="BK48" s="451"/>
      <c r="BL48" s="451"/>
      <c r="BM48" s="451"/>
      <c r="BN48" s="451"/>
      <c r="BO48" s="451"/>
      <c r="BP48" s="451"/>
      <c r="BQ48" s="451"/>
      <c r="BR48" s="451"/>
      <c r="BS48" s="451"/>
    </row>
    <row r="49" spans="1:61" x14ac:dyDescent="0.2">
      <c r="AY49" s="442"/>
      <c r="AZ49" s="442"/>
      <c r="BA49" s="442"/>
      <c r="BB49" s="442"/>
      <c r="BC49" s="442"/>
      <c r="BD49" s="442"/>
    </row>
    <row r="50" spans="1:61" ht="13.5" customHeight="1" x14ac:dyDescent="0.2">
      <c r="A50" s="443" t="s">
        <v>354</v>
      </c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3"/>
      <c r="P50" s="443"/>
      <c r="Q50" s="443"/>
      <c r="R50" s="443"/>
      <c r="S50" s="443"/>
      <c r="T50" s="443"/>
      <c r="U50" s="443"/>
      <c r="V50" s="443"/>
      <c r="W50" s="443"/>
      <c r="X50" s="443"/>
      <c r="Y50" s="443"/>
      <c r="Z50" s="443"/>
      <c r="AA50" s="443"/>
      <c r="AB50" s="443"/>
      <c r="AC50" s="443"/>
      <c r="AD50" s="443"/>
      <c r="AE50" s="443"/>
      <c r="AF50" s="443"/>
      <c r="AG50" s="443"/>
      <c r="AH50" s="443"/>
      <c r="AI50" s="443"/>
      <c r="AJ50" s="443"/>
      <c r="AK50" s="443"/>
      <c r="AL50" s="443"/>
      <c r="AM50" s="443"/>
      <c r="AN50" s="443"/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443"/>
      <c r="BC50" s="443"/>
      <c r="BD50" s="443"/>
      <c r="BE50" s="443"/>
    </row>
    <row r="51" spans="1:61" ht="13.5" customHeight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</row>
    <row r="52" spans="1:61" ht="13.5" customHeight="1" x14ac:dyDescent="0.2">
      <c r="A52" s="96" t="s">
        <v>282</v>
      </c>
      <c r="L52" s="444" t="s">
        <v>386</v>
      </c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4"/>
      <c r="AH52" s="444"/>
      <c r="AI52" s="444"/>
      <c r="AJ52" s="444"/>
      <c r="AK52" s="444"/>
      <c r="AL52" s="444"/>
      <c r="AM52" s="444"/>
      <c r="AN52" s="444"/>
      <c r="AO52" s="444"/>
      <c r="AP52" s="444"/>
      <c r="AQ52" s="444"/>
      <c r="AR52" s="444"/>
      <c r="AS52" s="444"/>
      <c r="AT52" s="444"/>
      <c r="AU52" s="444"/>
      <c r="AV52" s="444"/>
      <c r="AW52" s="444"/>
      <c r="AX52" s="444"/>
      <c r="AY52" s="444"/>
      <c r="AZ52" s="444"/>
      <c r="BA52" s="444"/>
      <c r="BB52" s="444"/>
      <c r="BC52" s="444"/>
      <c r="BD52" s="444"/>
      <c r="BE52" s="444"/>
    </row>
    <row r="53" spans="1:61" ht="13.5" customHeight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</row>
    <row r="54" spans="1:61" ht="13.5" customHeight="1" x14ac:dyDescent="0.2">
      <c r="A54" s="431" t="s">
        <v>397</v>
      </c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1"/>
      <c r="AW54" s="431"/>
      <c r="AX54" s="98"/>
      <c r="AY54" s="98"/>
      <c r="AZ54" s="98"/>
      <c r="BA54" s="98"/>
      <c r="BB54" s="98"/>
      <c r="BC54" s="98"/>
      <c r="BD54" s="98"/>
      <c r="BE54" s="98"/>
    </row>
    <row r="55" spans="1:61" ht="13.5" customHeigh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</row>
    <row r="56" spans="1:61" ht="30.75" customHeight="1" x14ac:dyDescent="0.2">
      <c r="A56" s="314" t="s">
        <v>366</v>
      </c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4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60"/>
      <c r="BG56" s="60"/>
      <c r="BH56" s="60"/>
      <c r="BI56" s="60"/>
    </row>
    <row r="58" spans="1:61" ht="43.5" customHeight="1" x14ac:dyDescent="0.2">
      <c r="A58" s="394" t="s">
        <v>285</v>
      </c>
      <c r="B58" s="394"/>
      <c r="C58" s="394"/>
      <c r="D58" s="394" t="s">
        <v>334</v>
      </c>
      <c r="E58" s="394"/>
      <c r="F58" s="394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4"/>
      <c r="AD58" s="394" t="s">
        <v>355</v>
      </c>
      <c r="AE58" s="394"/>
      <c r="AF58" s="394"/>
      <c r="AG58" s="394"/>
      <c r="AH58" s="394"/>
      <c r="AI58" s="394"/>
      <c r="AJ58" s="394"/>
      <c r="AK58" s="394"/>
      <c r="AL58" s="394"/>
      <c r="AM58" s="394" t="s">
        <v>356</v>
      </c>
      <c r="AN58" s="394"/>
      <c r="AO58" s="394"/>
      <c r="AP58" s="394"/>
      <c r="AQ58" s="394"/>
      <c r="AR58" s="394"/>
      <c r="AS58" s="394"/>
      <c r="AT58" s="394"/>
      <c r="AU58" s="394"/>
      <c r="AV58" s="394" t="s">
        <v>357</v>
      </c>
      <c r="AW58" s="394"/>
      <c r="AX58" s="394"/>
      <c r="AY58" s="394"/>
      <c r="AZ58" s="394"/>
      <c r="BA58" s="394"/>
      <c r="BB58" s="394"/>
      <c r="BC58" s="394"/>
      <c r="BD58" s="394"/>
      <c r="BE58" s="394"/>
    </row>
    <row r="59" spans="1:61" x14ac:dyDescent="0.2">
      <c r="A59" s="447">
        <v>1</v>
      </c>
      <c r="B59" s="447"/>
      <c r="C59" s="447"/>
      <c r="D59" s="447">
        <v>2</v>
      </c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>
        <v>3</v>
      </c>
      <c r="AE59" s="447"/>
      <c r="AF59" s="447"/>
      <c r="AG59" s="447"/>
      <c r="AH59" s="447"/>
      <c r="AI59" s="447"/>
      <c r="AJ59" s="447"/>
      <c r="AK59" s="447"/>
      <c r="AL59" s="447"/>
      <c r="AM59" s="447">
        <v>4</v>
      </c>
      <c r="AN59" s="447"/>
      <c r="AO59" s="447"/>
      <c r="AP59" s="447"/>
      <c r="AQ59" s="447"/>
      <c r="AR59" s="447"/>
      <c r="AS59" s="447"/>
      <c r="AT59" s="447"/>
      <c r="AU59" s="447"/>
      <c r="AV59" s="447">
        <v>5</v>
      </c>
      <c r="AW59" s="447"/>
      <c r="AX59" s="447"/>
      <c r="AY59" s="447"/>
      <c r="AZ59" s="447"/>
      <c r="BA59" s="447"/>
      <c r="BB59" s="447"/>
      <c r="BC59" s="447"/>
      <c r="BD59" s="447"/>
      <c r="BE59" s="447"/>
    </row>
    <row r="60" spans="1:61" ht="15.75" x14ac:dyDescent="0.2">
      <c r="A60" s="454" t="s">
        <v>304</v>
      </c>
      <c r="B60" s="454"/>
      <c r="C60" s="454"/>
      <c r="D60" s="455" t="s">
        <v>398</v>
      </c>
      <c r="E60" s="456"/>
      <c r="F60" s="456"/>
      <c r="G60" s="456"/>
      <c r="H60" s="456"/>
      <c r="I60" s="456"/>
      <c r="J60" s="456"/>
      <c r="K60" s="456"/>
      <c r="L60" s="456"/>
      <c r="M60" s="456"/>
      <c r="N60" s="456"/>
      <c r="O60" s="456"/>
      <c r="P60" s="456"/>
      <c r="Q60" s="456"/>
      <c r="R60" s="456"/>
      <c r="S60" s="456"/>
      <c r="T60" s="456"/>
      <c r="U60" s="456"/>
      <c r="V60" s="456"/>
      <c r="W60" s="456"/>
      <c r="X60" s="456"/>
      <c r="Y60" s="456"/>
      <c r="Z60" s="456"/>
      <c r="AA60" s="456"/>
      <c r="AB60" s="456"/>
      <c r="AC60" s="457"/>
      <c r="AD60" s="458">
        <v>1</v>
      </c>
      <c r="AE60" s="458"/>
      <c r="AF60" s="458"/>
      <c r="AG60" s="458"/>
      <c r="AH60" s="458"/>
      <c r="AI60" s="458"/>
      <c r="AJ60" s="458"/>
      <c r="AK60" s="458"/>
      <c r="AL60" s="458"/>
      <c r="AM60" s="458">
        <v>1</v>
      </c>
      <c r="AN60" s="458"/>
      <c r="AO60" s="458"/>
      <c r="AP60" s="458"/>
      <c r="AQ60" s="458"/>
      <c r="AR60" s="458"/>
      <c r="AS60" s="458"/>
      <c r="AT60" s="458"/>
      <c r="AU60" s="458"/>
      <c r="AV60" s="459">
        <f>38845.68+5000</f>
        <v>43845.68</v>
      </c>
      <c r="AW60" s="459"/>
      <c r="AX60" s="459"/>
      <c r="AY60" s="459"/>
      <c r="AZ60" s="459"/>
      <c r="BA60" s="459"/>
      <c r="BB60" s="459"/>
      <c r="BC60" s="459"/>
      <c r="BD60" s="459"/>
      <c r="BE60" s="459"/>
    </row>
    <row r="61" spans="1:61" ht="15.75" x14ac:dyDescent="0.2">
      <c r="A61" s="454" t="s">
        <v>312</v>
      </c>
      <c r="B61" s="454"/>
      <c r="C61" s="454"/>
      <c r="D61" s="455" t="s">
        <v>399</v>
      </c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7"/>
      <c r="AD61" s="458">
        <v>1</v>
      </c>
      <c r="AE61" s="458"/>
      <c r="AF61" s="458"/>
      <c r="AG61" s="458"/>
      <c r="AH61" s="458"/>
      <c r="AI61" s="458"/>
      <c r="AJ61" s="458"/>
      <c r="AK61" s="458"/>
      <c r="AL61" s="458"/>
      <c r="AM61" s="458">
        <v>1</v>
      </c>
      <c r="AN61" s="458"/>
      <c r="AO61" s="458"/>
      <c r="AP61" s="458"/>
      <c r="AQ61" s="458"/>
      <c r="AR61" s="458"/>
      <c r="AS61" s="458"/>
      <c r="AT61" s="458"/>
      <c r="AU61" s="458"/>
      <c r="AV61" s="459">
        <v>18450</v>
      </c>
      <c r="AW61" s="459"/>
      <c r="AX61" s="459"/>
      <c r="AY61" s="459"/>
      <c r="AZ61" s="459"/>
      <c r="BA61" s="459"/>
      <c r="BB61" s="459"/>
      <c r="BC61" s="459"/>
      <c r="BD61" s="459"/>
      <c r="BE61" s="459"/>
    </row>
    <row r="62" spans="1:61" ht="34.5" customHeight="1" x14ac:dyDescent="0.2">
      <c r="A62" s="454" t="s">
        <v>327</v>
      </c>
      <c r="B62" s="454"/>
      <c r="C62" s="454"/>
      <c r="D62" s="455" t="s">
        <v>400</v>
      </c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7"/>
      <c r="AD62" s="458">
        <v>1</v>
      </c>
      <c r="AE62" s="458"/>
      <c r="AF62" s="458"/>
      <c r="AG62" s="458"/>
      <c r="AH62" s="458"/>
      <c r="AI62" s="458"/>
      <c r="AJ62" s="458"/>
      <c r="AK62" s="458"/>
      <c r="AL62" s="458"/>
      <c r="AM62" s="458">
        <v>1</v>
      </c>
      <c r="AN62" s="458"/>
      <c r="AO62" s="458"/>
      <c r="AP62" s="458"/>
      <c r="AQ62" s="458"/>
      <c r="AR62" s="458"/>
      <c r="AS62" s="458"/>
      <c r="AT62" s="458"/>
      <c r="AU62" s="458"/>
      <c r="AV62" s="459">
        <v>32280</v>
      </c>
      <c r="AW62" s="459"/>
      <c r="AX62" s="459"/>
      <c r="AY62" s="459"/>
      <c r="AZ62" s="459"/>
      <c r="BA62" s="459"/>
      <c r="BB62" s="459"/>
      <c r="BC62" s="459"/>
      <c r="BD62" s="459"/>
      <c r="BE62" s="459"/>
    </row>
    <row r="63" spans="1:61" ht="15.75" x14ac:dyDescent="0.2">
      <c r="A63" s="454" t="s">
        <v>393</v>
      </c>
      <c r="B63" s="454"/>
      <c r="C63" s="454"/>
      <c r="D63" s="455" t="s">
        <v>401</v>
      </c>
      <c r="E63" s="456"/>
      <c r="F63" s="456"/>
      <c r="G63" s="456"/>
      <c r="H63" s="456"/>
      <c r="I63" s="456"/>
      <c r="J63" s="456"/>
      <c r="K63" s="456"/>
      <c r="L63" s="456"/>
      <c r="M63" s="456"/>
      <c r="N63" s="456"/>
      <c r="O63" s="456"/>
      <c r="P63" s="456"/>
      <c r="Q63" s="456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456"/>
      <c r="AC63" s="457"/>
      <c r="AD63" s="458">
        <v>1</v>
      </c>
      <c r="AE63" s="458"/>
      <c r="AF63" s="458"/>
      <c r="AG63" s="458"/>
      <c r="AH63" s="458"/>
      <c r="AI63" s="458"/>
      <c r="AJ63" s="458"/>
      <c r="AK63" s="458"/>
      <c r="AL63" s="458"/>
      <c r="AM63" s="458">
        <v>1</v>
      </c>
      <c r="AN63" s="458"/>
      <c r="AO63" s="458"/>
      <c r="AP63" s="458"/>
      <c r="AQ63" s="458"/>
      <c r="AR63" s="458"/>
      <c r="AS63" s="458"/>
      <c r="AT63" s="458"/>
      <c r="AU63" s="458"/>
      <c r="AV63" s="459">
        <v>6080</v>
      </c>
      <c r="AW63" s="459"/>
      <c r="AX63" s="459"/>
      <c r="AY63" s="459"/>
      <c r="AZ63" s="459"/>
      <c r="BA63" s="459"/>
      <c r="BB63" s="459"/>
      <c r="BC63" s="459"/>
      <c r="BD63" s="459"/>
      <c r="BE63" s="459"/>
    </row>
    <row r="64" spans="1:61" ht="15.75" x14ac:dyDescent="0.2">
      <c r="A64" s="454" t="s">
        <v>395</v>
      </c>
      <c r="B64" s="454"/>
      <c r="C64" s="454"/>
      <c r="D64" s="455" t="s">
        <v>402</v>
      </c>
      <c r="E64" s="456"/>
      <c r="F64" s="456"/>
      <c r="G64" s="456"/>
      <c r="H64" s="456"/>
      <c r="I64" s="456"/>
      <c r="J64" s="456"/>
      <c r="K64" s="456"/>
      <c r="L64" s="456"/>
      <c r="M64" s="456"/>
      <c r="N64" s="456"/>
      <c r="O64" s="456"/>
      <c r="P64" s="456"/>
      <c r="Q64" s="456"/>
      <c r="R64" s="456"/>
      <c r="S64" s="456"/>
      <c r="T64" s="456"/>
      <c r="U64" s="456"/>
      <c r="V64" s="456"/>
      <c r="W64" s="456"/>
      <c r="X64" s="456"/>
      <c r="Y64" s="456"/>
      <c r="Z64" s="456"/>
      <c r="AA64" s="456"/>
      <c r="AB64" s="456"/>
      <c r="AC64" s="457"/>
      <c r="AD64" s="458">
        <v>1</v>
      </c>
      <c r="AE64" s="458"/>
      <c r="AF64" s="458"/>
      <c r="AG64" s="458"/>
      <c r="AH64" s="458"/>
      <c r="AI64" s="458"/>
      <c r="AJ64" s="458"/>
      <c r="AK64" s="458"/>
      <c r="AL64" s="458"/>
      <c r="AM64" s="458">
        <v>1</v>
      </c>
      <c r="AN64" s="458"/>
      <c r="AO64" s="458"/>
      <c r="AP64" s="458"/>
      <c r="AQ64" s="458"/>
      <c r="AR64" s="458"/>
      <c r="AS64" s="458"/>
      <c r="AT64" s="458"/>
      <c r="AU64" s="458"/>
      <c r="AV64" s="459">
        <v>5900</v>
      </c>
      <c r="AW64" s="459"/>
      <c r="AX64" s="459"/>
      <c r="AY64" s="459"/>
      <c r="AZ64" s="459"/>
      <c r="BA64" s="459"/>
      <c r="BB64" s="459"/>
      <c r="BC64" s="459"/>
      <c r="BD64" s="459"/>
      <c r="BE64" s="459"/>
    </row>
    <row r="65" spans="1:73" ht="36" customHeight="1" x14ac:dyDescent="0.2">
      <c r="A65" s="454" t="s">
        <v>403</v>
      </c>
      <c r="B65" s="454"/>
      <c r="C65" s="454"/>
      <c r="D65" s="455" t="s">
        <v>404</v>
      </c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7"/>
      <c r="AD65" s="458">
        <v>1</v>
      </c>
      <c r="AE65" s="458"/>
      <c r="AF65" s="458"/>
      <c r="AG65" s="458"/>
      <c r="AH65" s="458"/>
      <c r="AI65" s="458"/>
      <c r="AJ65" s="458"/>
      <c r="AK65" s="458"/>
      <c r="AL65" s="458"/>
      <c r="AM65" s="458">
        <v>1</v>
      </c>
      <c r="AN65" s="458"/>
      <c r="AO65" s="458"/>
      <c r="AP65" s="458"/>
      <c r="AQ65" s="458"/>
      <c r="AR65" s="458"/>
      <c r="AS65" s="458"/>
      <c r="AT65" s="458"/>
      <c r="AU65" s="458"/>
      <c r="AV65" s="459">
        <v>13080</v>
      </c>
      <c r="AW65" s="459"/>
      <c r="AX65" s="459"/>
      <c r="AY65" s="459"/>
      <c r="AZ65" s="459"/>
      <c r="BA65" s="459"/>
      <c r="BB65" s="459"/>
      <c r="BC65" s="459"/>
      <c r="BD65" s="459"/>
      <c r="BE65" s="459"/>
    </row>
    <row r="66" spans="1:73" ht="33.75" customHeight="1" x14ac:dyDescent="0.2">
      <c r="A66" s="454" t="s">
        <v>405</v>
      </c>
      <c r="B66" s="454"/>
      <c r="C66" s="454"/>
      <c r="D66" s="455" t="s">
        <v>406</v>
      </c>
      <c r="E66" s="456"/>
      <c r="F66" s="456"/>
      <c r="G66" s="456"/>
      <c r="H66" s="456"/>
      <c r="I66" s="456"/>
      <c r="J66" s="456"/>
      <c r="K66" s="456"/>
      <c r="L66" s="456"/>
      <c r="M66" s="456"/>
      <c r="N66" s="456"/>
      <c r="O66" s="456"/>
      <c r="P66" s="456"/>
      <c r="Q66" s="456"/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7"/>
      <c r="AD66" s="458">
        <v>1</v>
      </c>
      <c r="AE66" s="458"/>
      <c r="AF66" s="458"/>
      <c r="AG66" s="458"/>
      <c r="AH66" s="458"/>
      <c r="AI66" s="458"/>
      <c r="AJ66" s="458"/>
      <c r="AK66" s="458"/>
      <c r="AL66" s="458"/>
      <c r="AM66" s="458">
        <v>1</v>
      </c>
      <c r="AN66" s="458"/>
      <c r="AO66" s="458"/>
      <c r="AP66" s="458"/>
      <c r="AQ66" s="458"/>
      <c r="AR66" s="458"/>
      <c r="AS66" s="458"/>
      <c r="AT66" s="458"/>
      <c r="AU66" s="458"/>
      <c r="AV66" s="459">
        <v>21000</v>
      </c>
      <c r="AW66" s="459"/>
      <c r="AX66" s="459"/>
      <c r="AY66" s="459"/>
      <c r="AZ66" s="459"/>
      <c r="BA66" s="459"/>
      <c r="BB66" s="459"/>
      <c r="BC66" s="459"/>
      <c r="BD66" s="459"/>
      <c r="BE66" s="459"/>
    </row>
    <row r="67" spans="1:73" ht="15.75" x14ac:dyDescent="0.2">
      <c r="A67" s="454" t="s">
        <v>407</v>
      </c>
      <c r="B67" s="454"/>
      <c r="C67" s="454"/>
      <c r="D67" s="455" t="s">
        <v>408</v>
      </c>
      <c r="E67" s="456"/>
      <c r="F67" s="456"/>
      <c r="G67" s="456"/>
      <c r="H67" s="456"/>
      <c r="I67" s="456"/>
      <c r="J67" s="456"/>
      <c r="K67" s="456"/>
      <c r="L67" s="456"/>
      <c r="M67" s="456"/>
      <c r="N67" s="456"/>
      <c r="O67" s="456"/>
      <c r="P67" s="456"/>
      <c r="Q67" s="456"/>
      <c r="R67" s="456"/>
      <c r="S67" s="456"/>
      <c r="T67" s="456"/>
      <c r="U67" s="456"/>
      <c r="V67" s="456"/>
      <c r="W67" s="456"/>
      <c r="X67" s="456"/>
      <c r="Y67" s="456"/>
      <c r="Z67" s="456"/>
      <c r="AA67" s="456"/>
      <c r="AB67" s="456"/>
      <c r="AC67" s="457"/>
      <c r="AD67" s="458">
        <v>1</v>
      </c>
      <c r="AE67" s="458"/>
      <c r="AF67" s="458"/>
      <c r="AG67" s="458"/>
      <c r="AH67" s="458"/>
      <c r="AI67" s="458"/>
      <c r="AJ67" s="458"/>
      <c r="AK67" s="458"/>
      <c r="AL67" s="458"/>
      <c r="AM67" s="458">
        <v>1</v>
      </c>
      <c r="AN67" s="458"/>
      <c r="AO67" s="458"/>
      <c r="AP67" s="458"/>
      <c r="AQ67" s="458"/>
      <c r="AR67" s="458"/>
      <c r="AS67" s="458"/>
      <c r="AT67" s="458"/>
      <c r="AU67" s="458"/>
      <c r="AV67" s="459">
        <v>4684.1400000000003</v>
      </c>
      <c r="AW67" s="459"/>
      <c r="AX67" s="459"/>
      <c r="AY67" s="459"/>
      <c r="AZ67" s="459"/>
      <c r="BA67" s="459"/>
      <c r="BB67" s="459"/>
      <c r="BC67" s="459"/>
      <c r="BD67" s="459"/>
      <c r="BE67" s="459"/>
    </row>
    <row r="68" spans="1:73" ht="37.5" customHeight="1" x14ac:dyDescent="0.2">
      <c r="A68" s="454" t="s">
        <v>409</v>
      </c>
      <c r="B68" s="454"/>
      <c r="C68" s="454"/>
      <c r="D68" s="455" t="s">
        <v>410</v>
      </c>
      <c r="E68" s="456"/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  <c r="Q68" s="456"/>
      <c r="R68" s="456"/>
      <c r="S68" s="456"/>
      <c r="T68" s="456"/>
      <c r="U68" s="456"/>
      <c r="V68" s="456"/>
      <c r="W68" s="456"/>
      <c r="X68" s="456"/>
      <c r="Y68" s="456"/>
      <c r="Z68" s="456"/>
      <c r="AA68" s="456"/>
      <c r="AB68" s="456"/>
      <c r="AC68" s="457"/>
      <c r="AD68" s="458">
        <v>1</v>
      </c>
      <c r="AE68" s="458"/>
      <c r="AF68" s="458"/>
      <c r="AG68" s="458"/>
      <c r="AH68" s="458"/>
      <c r="AI68" s="458"/>
      <c r="AJ68" s="458"/>
      <c r="AK68" s="458"/>
      <c r="AL68" s="458"/>
      <c r="AM68" s="458">
        <v>1</v>
      </c>
      <c r="AN68" s="458"/>
      <c r="AO68" s="458"/>
      <c r="AP68" s="458"/>
      <c r="AQ68" s="458"/>
      <c r="AR68" s="458"/>
      <c r="AS68" s="458"/>
      <c r="AT68" s="458"/>
      <c r="AU68" s="458"/>
      <c r="AV68" s="459">
        <f>49000-7009.3</f>
        <v>41990.7</v>
      </c>
      <c r="AW68" s="459"/>
      <c r="AX68" s="459"/>
      <c r="AY68" s="459"/>
      <c r="AZ68" s="459"/>
      <c r="BA68" s="459"/>
      <c r="BB68" s="459"/>
      <c r="BC68" s="459"/>
      <c r="BD68" s="459"/>
      <c r="BE68" s="459"/>
    </row>
    <row r="69" spans="1:73" ht="31.5" customHeight="1" x14ac:dyDescent="0.2">
      <c r="A69" s="454" t="s">
        <v>411</v>
      </c>
      <c r="B69" s="454"/>
      <c r="C69" s="454"/>
      <c r="D69" s="455" t="s">
        <v>443</v>
      </c>
      <c r="E69" s="456"/>
      <c r="F69" s="456"/>
      <c r="G69" s="456"/>
      <c r="H69" s="456"/>
      <c r="I69" s="456"/>
      <c r="J69" s="456"/>
      <c r="K69" s="456"/>
      <c r="L69" s="456"/>
      <c r="M69" s="456"/>
      <c r="N69" s="456"/>
      <c r="O69" s="456"/>
      <c r="P69" s="456"/>
      <c r="Q69" s="456"/>
      <c r="R69" s="456"/>
      <c r="S69" s="456"/>
      <c r="T69" s="456"/>
      <c r="U69" s="456"/>
      <c r="V69" s="456"/>
      <c r="W69" s="456"/>
      <c r="X69" s="456"/>
      <c r="Y69" s="456"/>
      <c r="Z69" s="456"/>
      <c r="AA69" s="456"/>
      <c r="AB69" s="456"/>
      <c r="AC69" s="457"/>
      <c r="AD69" s="458">
        <v>1</v>
      </c>
      <c r="AE69" s="458"/>
      <c r="AF69" s="458"/>
      <c r="AG69" s="458"/>
      <c r="AH69" s="458"/>
      <c r="AI69" s="458"/>
      <c r="AJ69" s="458"/>
      <c r="AK69" s="458"/>
      <c r="AL69" s="458"/>
      <c r="AM69" s="458">
        <v>1</v>
      </c>
      <c r="AN69" s="458"/>
      <c r="AO69" s="458"/>
      <c r="AP69" s="458"/>
      <c r="AQ69" s="458"/>
      <c r="AR69" s="458"/>
      <c r="AS69" s="458"/>
      <c r="AT69" s="458"/>
      <c r="AU69" s="458"/>
      <c r="AV69" s="459">
        <v>30000</v>
      </c>
      <c r="AW69" s="459"/>
      <c r="AX69" s="459"/>
      <c r="AY69" s="459"/>
      <c r="AZ69" s="459"/>
      <c r="BA69" s="459"/>
      <c r="BB69" s="459"/>
      <c r="BC69" s="459"/>
      <c r="BD69" s="459"/>
      <c r="BE69" s="459"/>
    </row>
    <row r="70" spans="1:73" ht="13.5" customHeight="1" x14ac:dyDescent="0.2">
      <c r="A70" s="394"/>
      <c r="B70" s="394"/>
      <c r="C70" s="394"/>
      <c r="D70" s="384" t="s">
        <v>292</v>
      </c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5"/>
      <c r="R70" s="385"/>
      <c r="S70" s="385"/>
      <c r="T70" s="385"/>
      <c r="U70" s="385"/>
      <c r="V70" s="385"/>
      <c r="W70" s="385"/>
      <c r="X70" s="385"/>
      <c r="Y70" s="385"/>
      <c r="Z70" s="385"/>
      <c r="AA70" s="385"/>
      <c r="AB70" s="385"/>
      <c r="AC70" s="386"/>
      <c r="AD70" s="393" t="s">
        <v>293</v>
      </c>
      <c r="AE70" s="393"/>
      <c r="AF70" s="393"/>
      <c r="AG70" s="393"/>
      <c r="AH70" s="393"/>
      <c r="AI70" s="393"/>
      <c r="AJ70" s="393"/>
      <c r="AK70" s="393"/>
      <c r="AL70" s="393"/>
      <c r="AM70" s="433" t="s">
        <v>293</v>
      </c>
      <c r="AN70" s="433"/>
      <c r="AO70" s="433"/>
      <c r="AP70" s="433"/>
      <c r="AQ70" s="433"/>
      <c r="AR70" s="433"/>
      <c r="AS70" s="433"/>
      <c r="AT70" s="433"/>
      <c r="AU70" s="433"/>
      <c r="AV70" s="406">
        <f>SUM(AV60:BE69)</f>
        <v>217310.52</v>
      </c>
      <c r="AW70" s="406"/>
      <c r="AX70" s="406"/>
      <c r="AY70" s="406"/>
      <c r="AZ70" s="406"/>
      <c r="BA70" s="406"/>
      <c r="BB70" s="406"/>
      <c r="BC70" s="406"/>
      <c r="BD70" s="406"/>
      <c r="BE70" s="406"/>
      <c r="BK70" s="450">
        <f>Sheet1!F165</f>
        <v>124560</v>
      </c>
      <c r="BL70" s="451"/>
      <c r="BM70" s="451"/>
      <c r="BN70" s="451"/>
      <c r="BO70" s="451"/>
      <c r="BP70" s="451"/>
      <c r="BQ70" s="451"/>
      <c r="BR70" s="451"/>
      <c r="BS70" s="451"/>
      <c r="BT70" s="451"/>
      <c r="BU70" s="451"/>
    </row>
    <row r="71" spans="1:73" x14ac:dyDescent="0.2">
      <c r="BK71" s="450">
        <f>BK70-AV70</f>
        <v>-92750.52</v>
      </c>
      <c r="BL71" s="451"/>
      <c r="BM71" s="451"/>
      <c r="BN71" s="451"/>
      <c r="BO71" s="451"/>
      <c r="BP71" s="451"/>
      <c r="BQ71" s="451"/>
      <c r="BR71" s="451"/>
      <c r="BS71" s="451"/>
      <c r="BT71" s="451"/>
      <c r="BU71" s="451"/>
    </row>
    <row r="72" spans="1:73" ht="13.5" customHeight="1" x14ac:dyDescent="0.2">
      <c r="A72" s="443" t="s">
        <v>358</v>
      </c>
      <c r="B72" s="443"/>
      <c r="C72" s="443"/>
      <c r="D72" s="443"/>
      <c r="E72" s="443"/>
      <c r="F72" s="443"/>
      <c r="G72" s="443"/>
      <c r="H72" s="443"/>
      <c r="I72" s="443"/>
      <c r="J72" s="443"/>
      <c r="K72" s="443"/>
      <c r="L72" s="443"/>
      <c r="M72" s="443"/>
      <c r="N72" s="443"/>
      <c r="O72" s="443"/>
      <c r="P72" s="443"/>
      <c r="Q72" s="443"/>
      <c r="R72" s="443"/>
      <c r="S72" s="443"/>
      <c r="T72" s="443"/>
      <c r="U72" s="443"/>
      <c r="V72" s="443"/>
      <c r="W72" s="443"/>
      <c r="X72" s="443"/>
      <c r="Y72" s="443"/>
      <c r="Z72" s="443"/>
      <c r="AA72" s="443"/>
      <c r="AB72" s="443"/>
      <c r="AC72" s="443"/>
      <c r="AD72" s="443"/>
      <c r="AE72" s="443"/>
      <c r="AF72" s="443"/>
      <c r="AG72" s="443"/>
      <c r="AH72" s="443"/>
      <c r="AI72" s="443"/>
      <c r="AJ72" s="443"/>
      <c r="AK72" s="443"/>
      <c r="AL72" s="443"/>
      <c r="AM72" s="443"/>
      <c r="AN72" s="443"/>
      <c r="AO72" s="443"/>
      <c r="AP72" s="443"/>
      <c r="AQ72" s="443"/>
      <c r="AR72" s="443"/>
      <c r="AS72" s="443"/>
      <c r="AT72" s="443"/>
      <c r="AU72" s="443"/>
      <c r="AV72" s="443"/>
      <c r="AW72" s="443"/>
      <c r="AX72" s="443"/>
      <c r="AY72" s="443"/>
      <c r="AZ72" s="443"/>
      <c r="BA72" s="443"/>
      <c r="BB72" s="443"/>
      <c r="BC72" s="443"/>
      <c r="BD72" s="443"/>
      <c r="BE72" s="443"/>
    </row>
    <row r="73" spans="1:73" ht="13.5" customHeigh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</row>
    <row r="74" spans="1:73" ht="13.5" customHeight="1" x14ac:dyDescent="0.2">
      <c r="A74" s="96" t="s">
        <v>282</v>
      </c>
      <c r="L74" s="444" t="s">
        <v>386</v>
      </c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4"/>
      <c r="X74" s="444"/>
      <c r="Y74" s="444"/>
      <c r="Z74" s="444"/>
      <c r="AA74" s="444"/>
      <c r="AB74" s="444"/>
      <c r="AC74" s="444"/>
      <c r="AD74" s="444"/>
      <c r="AE74" s="444"/>
      <c r="AF74" s="444"/>
      <c r="AG74" s="444"/>
      <c r="AH74" s="444"/>
      <c r="AI74" s="444"/>
      <c r="AJ74" s="444"/>
      <c r="AK74" s="444"/>
      <c r="AL74" s="444"/>
      <c r="AM74" s="444"/>
      <c r="AN74" s="444"/>
      <c r="AO74" s="444"/>
      <c r="AP74" s="444"/>
      <c r="AQ74" s="444"/>
      <c r="AR74" s="444"/>
      <c r="AS74" s="444"/>
      <c r="AT74" s="444"/>
      <c r="AU74" s="444"/>
      <c r="AV74" s="444"/>
      <c r="AW74" s="444"/>
      <c r="AX74" s="444"/>
      <c r="AY74" s="444"/>
      <c r="AZ74" s="444"/>
      <c r="BA74" s="444"/>
      <c r="BB74" s="444"/>
      <c r="BC74" s="444"/>
      <c r="BD74" s="444"/>
      <c r="BE74" s="444"/>
    </row>
    <row r="75" spans="1:73" ht="13.5" customHeigh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</row>
    <row r="76" spans="1:73" ht="13.5" customHeight="1" x14ac:dyDescent="0.2">
      <c r="A76" s="431" t="s">
        <v>412</v>
      </c>
      <c r="B76" s="431"/>
      <c r="C76" s="431"/>
      <c r="D76" s="431"/>
      <c r="E76" s="431"/>
      <c r="F76" s="431"/>
      <c r="G76" s="431"/>
      <c r="H76" s="431"/>
      <c r="I76" s="431"/>
      <c r="J76" s="431"/>
      <c r="K76" s="431"/>
      <c r="L76" s="431"/>
      <c r="M76" s="431"/>
      <c r="N76" s="431"/>
      <c r="O76" s="431"/>
      <c r="P76" s="431"/>
      <c r="Q76" s="431"/>
      <c r="R76" s="431"/>
      <c r="S76" s="431"/>
      <c r="T76" s="431"/>
      <c r="U76" s="431"/>
      <c r="V76" s="431"/>
      <c r="W76" s="431"/>
      <c r="X76" s="431"/>
      <c r="Y76" s="431"/>
      <c r="Z76" s="431"/>
      <c r="AA76" s="431"/>
      <c r="AB76" s="431"/>
      <c r="AC76" s="431"/>
      <c r="AD76" s="431"/>
      <c r="AE76" s="431"/>
      <c r="AF76" s="431"/>
      <c r="AG76" s="431"/>
      <c r="AH76" s="431"/>
      <c r="AI76" s="431"/>
      <c r="AJ76" s="431"/>
      <c r="AK76" s="431"/>
      <c r="AL76" s="431"/>
      <c r="AM76" s="431"/>
      <c r="AN76" s="431"/>
      <c r="AO76" s="431"/>
      <c r="AP76" s="431"/>
      <c r="AQ76" s="431"/>
      <c r="AR76" s="431"/>
      <c r="AS76" s="431"/>
      <c r="AT76" s="431"/>
      <c r="AU76" s="431"/>
      <c r="AV76" s="431"/>
      <c r="AW76" s="431"/>
      <c r="AX76" s="98"/>
      <c r="AY76" s="98"/>
      <c r="AZ76" s="98"/>
      <c r="BA76" s="98"/>
      <c r="BB76" s="98"/>
      <c r="BC76" s="98"/>
      <c r="BD76" s="98"/>
      <c r="BE76" s="98"/>
    </row>
    <row r="77" spans="1:73" ht="13.5" customHeight="1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</row>
    <row r="78" spans="1:73" ht="32.25" customHeight="1" x14ac:dyDescent="0.2">
      <c r="A78" s="314" t="s">
        <v>366</v>
      </c>
      <c r="B78" s="314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4"/>
      <c r="W78" s="314"/>
      <c r="X78" s="314"/>
      <c r="Y78" s="314"/>
      <c r="Z78" s="314"/>
      <c r="AA78" s="314"/>
      <c r="AB78" s="314"/>
      <c r="AC78" s="314"/>
      <c r="AD78" s="314"/>
      <c r="AE78" s="314"/>
      <c r="AF78" s="314"/>
      <c r="AG78" s="314"/>
      <c r="AH78" s="314"/>
      <c r="AI78" s="314"/>
      <c r="AJ78" s="314"/>
      <c r="AK78" s="314"/>
      <c r="AL78" s="314"/>
      <c r="AM78" s="314"/>
      <c r="AN78" s="314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60"/>
      <c r="BG78" s="60"/>
      <c r="BH78" s="60"/>
      <c r="BI78" s="60"/>
    </row>
    <row r="79" spans="1:73" ht="13.5" customHeight="1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</row>
    <row r="81" spans="1:74" ht="30.75" customHeight="1" x14ac:dyDescent="0.2">
      <c r="A81" s="394" t="s">
        <v>285</v>
      </c>
      <c r="B81" s="394"/>
      <c r="C81" s="394"/>
      <c r="D81" s="394" t="s">
        <v>334</v>
      </c>
      <c r="E81" s="394"/>
      <c r="F81" s="394"/>
      <c r="G81" s="394"/>
      <c r="H81" s="394"/>
      <c r="I81" s="394"/>
      <c r="J81" s="394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4"/>
      <c r="X81" s="394"/>
      <c r="Y81" s="394"/>
      <c r="Z81" s="394"/>
      <c r="AA81" s="394"/>
      <c r="AB81" s="394"/>
      <c r="AC81" s="394"/>
      <c r="AD81" s="394"/>
      <c r="AE81" s="394"/>
      <c r="AF81" s="394"/>
      <c r="AG81" s="394"/>
      <c r="AH81" s="394"/>
      <c r="AI81" s="394"/>
      <c r="AJ81" s="394"/>
      <c r="AK81" s="394"/>
      <c r="AL81" s="394"/>
      <c r="AM81" s="394" t="s">
        <v>359</v>
      </c>
      <c r="AN81" s="394"/>
      <c r="AO81" s="394"/>
      <c r="AP81" s="394"/>
      <c r="AQ81" s="394"/>
      <c r="AR81" s="394"/>
      <c r="AS81" s="394"/>
      <c r="AT81" s="394"/>
      <c r="AU81" s="394"/>
      <c r="AV81" s="394" t="s">
        <v>360</v>
      </c>
      <c r="AW81" s="394"/>
      <c r="AX81" s="394"/>
      <c r="AY81" s="394"/>
      <c r="AZ81" s="394"/>
      <c r="BA81" s="394"/>
      <c r="BB81" s="394"/>
      <c r="BC81" s="394"/>
      <c r="BD81" s="394"/>
      <c r="BE81" s="394"/>
    </row>
    <row r="82" spans="1:74" x14ac:dyDescent="0.2">
      <c r="A82" s="447">
        <v>1</v>
      </c>
      <c r="B82" s="447"/>
      <c r="C82" s="447"/>
      <c r="D82" s="447">
        <v>2</v>
      </c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447"/>
      <c r="V82" s="447"/>
      <c r="W82" s="447"/>
      <c r="X82" s="447"/>
      <c r="Y82" s="447"/>
      <c r="Z82" s="447"/>
      <c r="AA82" s="447"/>
      <c r="AB82" s="447"/>
      <c r="AC82" s="447"/>
      <c r="AD82" s="447"/>
      <c r="AE82" s="447"/>
      <c r="AF82" s="447"/>
      <c r="AG82" s="447"/>
      <c r="AH82" s="447"/>
      <c r="AI82" s="447"/>
      <c r="AJ82" s="447"/>
      <c r="AK82" s="447"/>
      <c r="AL82" s="447"/>
      <c r="AM82" s="447">
        <v>3</v>
      </c>
      <c r="AN82" s="447"/>
      <c r="AO82" s="447"/>
      <c r="AP82" s="447"/>
      <c r="AQ82" s="447"/>
      <c r="AR82" s="447"/>
      <c r="AS82" s="447"/>
      <c r="AT82" s="447"/>
      <c r="AU82" s="447"/>
      <c r="AV82" s="447">
        <v>4</v>
      </c>
      <c r="AW82" s="447"/>
      <c r="AX82" s="447"/>
      <c r="AY82" s="447"/>
      <c r="AZ82" s="447"/>
      <c r="BA82" s="447"/>
      <c r="BB82" s="447"/>
      <c r="BC82" s="447"/>
      <c r="BD82" s="447"/>
      <c r="BE82" s="447"/>
    </row>
    <row r="83" spans="1:74" x14ac:dyDescent="0.2">
      <c r="A83" s="394" t="s">
        <v>304</v>
      </c>
      <c r="B83" s="394"/>
      <c r="C83" s="394"/>
      <c r="D83" s="460" t="s">
        <v>413</v>
      </c>
      <c r="E83" s="461"/>
      <c r="F83" s="461"/>
      <c r="G83" s="461"/>
      <c r="H83" s="461"/>
      <c r="I83" s="461"/>
      <c r="J83" s="461"/>
      <c r="K83" s="461"/>
      <c r="L83" s="461"/>
      <c r="M83" s="461"/>
      <c r="N83" s="461"/>
      <c r="O83" s="461"/>
      <c r="P83" s="461"/>
      <c r="Q83" s="461"/>
      <c r="R83" s="461"/>
      <c r="S83" s="461"/>
      <c r="T83" s="461"/>
      <c r="U83" s="461"/>
      <c r="V83" s="461"/>
      <c r="W83" s="461"/>
      <c r="X83" s="461"/>
      <c r="Y83" s="461"/>
      <c r="Z83" s="461"/>
      <c r="AA83" s="461"/>
      <c r="AB83" s="461"/>
      <c r="AC83" s="461"/>
      <c r="AD83" s="461"/>
      <c r="AE83" s="461"/>
      <c r="AF83" s="461"/>
      <c r="AG83" s="461"/>
      <c r="AH83" s="461"/>
      <c r="AI83" s="461"/>
      <c r="AJ83" s="461"/>
      <c r="AK83" s="461"/>
      <c r="AL83" s="462"/>
      <c r="AM83" s="463">
        <v>1</v>
      </c>
      <c r="AN83" s="463"/>
      <c r="AO83" s="463"/>
      <c r="AP83" s="463"/>
      <c r="AQ83" s="463"/>
      <c r="AR83" s="463"/>
      <c r="AS83" s="463"/>
      <c r="AT83" s="463"/>
      <c r="AU83" s="463"/>
      <c r="AV83" s="464">
        <v>4071</v>
      </c>
      <c r="AW83" s="464"/>
      <c r="AX83" s="464"/>
      <c r="AY83" s="464"/>
      <c r="AZ83" s="464"/>
      <c r="BA83" s="464"/>
      <c r="BB83" s="464"/>
      <c r="BC83" s="464"/>
      <c r="BD83" s="464"/>
      <c r="BE83" s="464"/>
    </row>
    <row r="84" spans="1:74" x14ac:dyDescent="0.2">
      <c r="A84" s="394" t="s">
        <v>312</v>
      </c>
      <c r="B84" s="394"/>
      <c r="C84" s="394"/>
      <c r="D84" s="460" t="s">
        <v>414</v>
      </c>
      <c r="E84" s="461"/>
      <c r="F84" s="461"/>
      <c r="G84" s="461"/>
      <c r="H84" s="461"/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461"/>
      <c r="U84" s="461"/>
      <c r="V84" s="461"/>
      <c r="W84" s="461"/>
      <c r="X84" s="461"/>
      <c r="Y84" s="461"/>
      <c r="Z84" s="461"/>
      <c r="AA84" s="461"/>
      <c r="AB84" s="461"/>
      <c r="AC84" s="461"/>
      <c r="AD84" s="461"/>
      <c r="AE84" s="461"/>
      <c r="AF84" s="461"/>
      <c r="AG84" s="461"/>
      <c r="AH84" s="461"/>
      <c r="AI84" s="461"/>
      <c r="AJ84" s="461"/>
      <c r="AK84" s="461"/>
      <c r="AL84" s="462"/>
      <c r="AM84" s="463">
        <v>1</v>
      </c>
      <c r="AN84" s="463"/>
      <c r="AO84" s="463"/>
      <c r="AP84" s="463"/>
      <c r="AQ84" s="463"/>
      <c r="AR84" s="463"/>
      <c r="AS84" s="463"/>
      <c r="AT84" s="463"/>
      <c r="AU84" s="463"/>
      <c r="AV84" s="464">
        <v>24528</v>
      </c>
      <c r="AW84" s="464"/>
      <c r="AX84" s="464"/>
      <c r="AY84" s="464"/>
      <c r="AZ84" s="464"/>
      <c r="BA84" s="464"/>
      <c r="BB84" s="464"/>
      <c r="BC84" s="464"/>
      <c r="BD84" s="464"/>
      <c r="BE84" s="464"/>
    </row>
    <row r="85" spans="1:74" x14ac:dyDescent="0.2">
      <c r="A85" s="394" t="s">
        <v>327</v>
      </c>
      <c r="B85" s="394"/>
      <c r="C85" s="394"/>
      <c r="D85" s="460" t="s">
        <v>415</v>
      </c>
      <c r="E85" s="461"/>
      <c r="F85" s="461"/>
      <c r="G85" s="461"/>
      <c r="H85" s="461"/>
      <c r="I85" s="461"/>
      <c r="J85" s="461"/>
      <c r="K85" s="461"/>
      <c r="L85" s="461"/>
      <c r="M85" s="461"/>
      <c r="N85" s="461"/>
      <c r="O85" s="461"/>
      <c r="P85" s="461"/>
      <c r="Q85" s="461"/>
      <c r="R85" s="461"/>
      <c r="S85" s="461"/>
      <c r="T85" s="461"/>
      <c r="U85" s="461"/>
      <c r="V85" s="461"/>
      <c r="W85" s="461"/>
      <c r="X85" s="461"/>
      <c r="Y85" s="461"/>
      <c r="Z85" s="461"/>
      <c r="AA85" s="461"/>
      <c r="AB85" s="461"/>
      <c r="AC85" s="461"/>
      <c r="AD85" s="461"/>
      <c r="AE85" s="461"/>
      <c r="AF85" s="461"/>
      <c r="AG85" s="461"/>
      <c r="AH85" s="461"/>
      <c r="AI85" s="461"/>
      <c r="AJ85" s="461"/>
      <c r="AK85" s="461"/>
      <c r="AL85" s="462"/>
      <c r="AM85" s="463">
        <v>1</v>
      </c>
      <c r="AN85" s="463"/>
      <c r="AO85" s="463"/>
      <c r="AP85" s="463"/>
      <c r="AQ85" s="463"/>
      <c r="AR85" s="463"/>
      <c r="AS85" s="463"/>
      <c r="AT85" s="463"/>
      <c r="AU85" s="463"/>
      <c r="AV85" s="464">
        <f>120620</f>
        <v>120620</v>
      </c>
      <c r="AW85" s="464"/>
      <c r="AX85" s="464"/>
      <c r="AY85" s="464"/>
      <c r="AZ85" s="464"/>
      <c r="BA85" s="464"/>
      <c r="BB85" s="464"/>
      <c r="BC85" s="464"/>
      <c r="BD85" s="464"/>
      <c r="BE85" s="464"/>
    </row>
    <row r="86" spans="1:74" x14ac:dyDescent="0.2">
      <c r="A86" s="394" t="s">
        <v>393</v>
      </c>
      <c r="B86" s="394"/>
      <c r="C86" s="394"/>
      <c r="D86" s="460" t="s">
        <v>416</v>
      </c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J86" s="461"/>
      <c r="AK86" s="461"/>
      <c r="AL86" s="462"/>
      <c r="AM86" s="463">
        <v>1</v>
      </c>
      <c r="AN86" s="463"/>
      <c r="AO86" s="463"/>
      <c r="AP86" s="463"/>
      <c r="AQ86" s="463"/>
      <c r="AR86" s="463"/>
      <c r="AS86" s="463"/>
      <c r="AT86" s="463"/>
      <c r="AU86" s="463"/>
      <c r="AV86" s="464">
        <f>5741.93+11717.26+11623.11</f>
        <v>29082.3</v>
      </c>
      <c r="AW86" s="464"/>
      <c r="AX86" s="464"/>
      <c r="AY86" s="464"/>
      <c r="AZ86" s="464"/>
      <c r="BA86" s="464"/>
      <c r="BB86" s="464"/>
      <c r="BC86" s="464"/>
      <c r="BD86" s="464"/>
      <c r="BE86" s="464"/>
    </row>
    <row r="87" spans="1:74" x14ac:dyDescent="0.2">
      <c r="A87" s="394" t="s">
        <v>395</v>
      </c>
      <c r="B87" s="394"/>
      <c r="C87" s="394"/>
      <c r="D87" s="460" t="s">
        <v>444</v>
      </c>
      <c r="E87" s="461"/>
      <c r="F87" s="461"/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61"/>
      <c r="R87" s="461"/>
      <c r="S87" s="461"/>
      <c r="T87" s="461"/>
      <c r="U87" s="461"/>
      <c r="V87" s="461"/>
      <c r="W87" s="461"/>
      <c r="X87" s="461"/>
      <c r="Y87" s="461"/>
      <c r="Z87" s="461"/>
      <c r="AA87" s="461"/>
      <c r="AB87" s="461"/>
      <c r="AC87" s="461"/>
      <c r="AD87" s="461"/>
      <c r="AE87" s="461"/>
      <c r="AF87" s="461"/>
      <c r="AG87" s="461"/>
      <c r="AH87" s="461"/>
      <c r="AI87" s="461"/>
      <c r="AJ87" s="461"/>
      <c r="AK87" s="461"/>
      <c r="AL87" s="462"/>
      <c r="AM87" s="463">
        <v>1</v>
      </c>
      <c r="AN87" s="463"/>
      <c r="AO87" s="463"/>
      <c r="AP87" s="463"/>
      <c r="AQ87" s="463"/>
      <c r="AR87" s="463"/>
      <c r="AS87" s="463"/>
      <c r="AT87" s="463"/>
      <c r="AU87" s="463"/>
      <c r="AV87" s="464">
        <v>5000</v>
      </c>
      <c r="AW87" s="464"/>
      <c r="AX87" s="464"/>
      <c r="AY87" s="464"/>
      <c r="AZ87" s="464"/>
      <c r="BA87" s="464"/>
      <c r="BB87" s="464"/>
      <c r="BC87" s="464"/>
      <c r="BD87" s="464"/>
      <c r="BE87" s="464"/>
    </row>
    <row r="88" spans="1:74" x14ac:dyDescent="0.2">
      <c r="A88" s="394" t="s">
        <v>403</v>
      </c>
      <c r="B88" s="394"/>
      <c r="C88" s="394"/>
      <c r="D88" s="460" t="s">
        <v>445</v>
      </c>
      <c r="E88" s="461"/>
      <c r="F88" s="461"/>
      <c r="G88" s="461"/>
      <c r="H88" s="461"/>
      <c r="I88" s="461"/>
      <c r="J88" s="461"/>
      <c r="K88" s="461"/>
      <c r="L88" s="461"/>
      <c r="M88" s="461"/>
      <c r="N88" s="461"/>
      <c r="O88" s="461"/>
      <c r="P88" s="461"/>
      <c r="Q88" s="461"/>
      <c r="R88" s="461"/>
      <c r="S88" s="461"/>
      <c r="T88" s="461"/>
      <c r="U88" s="461"/>
      <c r="V88" s="461"/>
      <c r="W88" s="461"/>
      <c r="X88" s="461"/>
      <c r="Y88" s="461"/>
      <c r="Z88" s="461"/>
      <c r="AA88" s="461"/>
      <c r="AB88" s="461"/>
      <c r="AC88" s="461"/>
      <c r="AD88" s="461"/>
      <c r="AE88" s="461"/>
      <c r="AF88" s="461"/>
      <c r="AG88" s="461"/>
      <c r="AH88" s="461"/>
      <c r="AI88" s="461"/>
      <c r="AJ88" s="461"/>
      <c r="AK88" s="461"/>
      <c r="AL88" s="462"/>
      <c r="AM88" s="463">
        <v>1</v>
      </c>
      <c r="AN88" s="463"/>
      <c r="AO88" s="463"/>
      <c r="AP88" s="463"/>
      <c r="AQ88" s="463"/>
      <c r="AR88" s="463"/>
      <c r="AS88" s="463"/>
      <c r="AT88" s="463"/>
      <c r="AU88" s="463"/>
      <c r="AV88" s="464">
        <v>50100</v>
      </c>
      <c r="AW88" s="464"/>
      <c r="AX88" s="464"/>
      <c r="AY88" s="464"/>
      <c r="AZ88" s="464"/>
      <c r="BA88" s="464"/>
      <c r="BB88" s="464"/>
      <c r="BC88" s="464"/>
      <c r="BD88" s="464"/>
      <c r="BE88" s="464"/>
    </row>
    <row r="89" spans="1:74" x14ac:dyDescent="0.2">
      <c r="A89" s="394"/>
      <c r="B89" s="394"/>
      <c r="C89" s="394"/>
      <c r="D89" s="394"/>
      <c r="E89" s="394"/>
      <c r="F89" s="394"/>
      <c r="G89" s="394"/>
      <c r="H89" s="394"/>
      <c r="I89" s="394"/>
      <c r="J89" s="394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433"/>
      <c r="AN89" s="433"/>
      <c r="AO89" s="433"/>
      <c r="AP89" s="433"/>
      <c r="AQ89" s="433"/>
      <c r="AR89" s="433"/>
      <c r="AS89" s="433"/>
      <c r="AT89" s="433"/>
      <c r="AU89" s="433"/>
      <c r="AV89" s="406"/>
      <c r="AW89" s="406"/>
      <c r="AX89" s="406"/>
      <c r="AY89" s="406"/>
      <c r="AZ89" s="406"/>
      <c r="BA89" s="406"/>
      <c r="BB89" s="406"/>
      <c r="BC89" s="406"/>
      <c r="BD89" s="406"/>
      <c r="BE89" s="406"/>
    </row>
    <row r="90" spans="1:74" ht="13.5" customHeight="1" x14ac:dyDescent="0.2">
      <c r="A90" s="394"/>
      <c r="B90" s="394"/>
      <c r="C90" s="394"/>
      <c r="D90" s="384" t="s">
        <v>292</v>
      </c>
      <c r="E90" s="385"/>
      <c r="F90" s="385"/>
      <c r="G90" s="385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  <c r="Y90" s="385"/>
      <c r="Z90" s="385"/>
      <c r="AA90" s="385"/>
      <c r="AB90" s="385"/>
      <c r="AC90" s="385"/>
      <c r="AD90" s="385"/>
      <c r="AE90" s="385"/>
      <c r="AF90" s="385"/>
      <c r="AG90" s="385"/>
      <c r="AH90" s="385"/>
      <c r="AI90" s="385"/>
      <c r="AJ90" s="385"/>
      <c r="AK90" s="385"/>
      <c r="AL90" s="386"/>
      <c r="AM90" s="433" t="s">
        <v>293</v>
      </c>
      <c r="AN90" s="433"/>
      <c r="AO90" s="433"/>
      <c r="AP90" s="433"/>
      <c r="AQ90" s="433"/>
      <c r="AR90" s="433"/>
      <c r="AS90" s="433"/>
      <c r="AT90" s="433"/>
      <c r="AU90" s="433"/>
      <c r="AV90" s="406">
        <f>SUM(AV83:BE89)</f>
        <v>233401.3</v>
      </c>
      <c r="AW90" s="406"/>
      <c r="AX90" s="406"/>
      <c r="AY90" s="406"/>
      <c r="AZ90" s="406"/>
      <c r="BA90" s="406"/>
      <c r="BB90" s="406"/>
      <c r="BC90" s="406"/>
      <c r="BD90" s="406"/>
      <c r="BE90" s="406"/>
      <c r="BK90" s="465">
        <f>Sheet1!F166</f>
        <v>0</v>
      </c>
      <c r="BL90" s="465"/>
      <c r="BM90" s="465"/>
      <c r="BN90" s="465"/>
      <c r="BO90" s="465"/>
      <c r="BP90" s="465"/>
      <c r="BQ90" s="465"/>
      <c r="BR90" s="465"/>
      <c r="BS90" s="465"/>
      <c r="BT90" s="465"/>
      <c r="BU90" s="465"/>
      <c r="BV90" s="465"/>
    </row>
    <row r="91" spans="1:74" x14ac:dyDescent="0.2">
      <c r="BK91" s="465">
        <f>BK90-AV90</f>
        <v>-233401.3</v>
      </c>
      <c r="BL91" s="465"/>
      <c r="BM91" s="465"/>
      <c r="BN91" s="465"/>
      <c r="BO91" s="465"/>
      <c r="BP91" s="465"/>
      <c r="BQ91" s="465"/>
      <c r="BR91" s="465"/>
      <c r="BS91" s="465"/>
      <c r="BT91" s="465"/>
      <c r="BU91" s="465"/>
      <c r="BV91" s="465"/>
    </row>
    <row r="92" spans="1:74" ht="14.25" customHeight="1" x14ac:dyDescent="0.2">
      <c r="A92" s="443" t="s">
        <v>361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3"/>
      <c r="L92" s="443"/>
      <c r="M92" s="443"/>
      <c r="N92" s="443"/>
      <c r="O92" s="443"/>
      <c r="P92" s="443"/>
      <c r="Q92" s="443"/>
      <c r="R92" s="443"/>
      <c r="S92" s="443"/>
      <c r="T92" s="443"/>
      <c r="U92" s="443"/>
      <c r="V92" s="443"/>
      <c r="W92" s="443"/>
      <c r="X92" s="443"/>
      <c r="Y92" s="443"/>
      <c r="Z92" s="443"/>
      <c r="AA92" s="443"/>
      <c r="AB92" s="443"/>
      <c r="AC92" s="443"/>
      <c r="AD92" s="443"/>
      <c r="AE92" s="443"/>
      <c r="AF92" s="443"/>
      <c r="AG92" s="443"/>
      <c r="AH92" s="443"/>
      <c r="AI92" s="443"/>
      <c r="AJ92" s="443"/>
      <c r="AK92" s="443"/>
      <c r="AL92" s="443"/>
      <c r="AM92" s="443"/>
      <c r="AN92" s="443"/>
      <c r="AO92" s="443"/>
      <c r="AP92" s="443"/>
      <c r="AQ92" s="443"/>
      <c r="AR92" s="443"/>
      <c r="AS92" s="443"/>
      <c r="AT92" s="443"/>
      <c r="AU92" s="443"/>
      <c r="AV92" s="443"/>
      <c r="AW92" s="443"/>
      <c r="AX92" s="443"/>
      <c r="AY92" s="443"/>
      <c r="AZ92" s="443"/>
      <c r="BA92" s="443"/>
      <c r="BB92" s="443"/>
      <c r="BC92" s="443"/>
      <c r="BD92" s="443"/>
      <c r="BE92" s="443"/>
    </row>
    <row r="93" spans="1:74" ht="14.25" customHeigh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</row>
    <row r="94" spans="1:74" ht="14.25" customHeight="1" x14ac:dyDescent="0.2">
      <c r="A94" s="96" t="s">
        <v>282</v>
      </c>
      <c r="L94" s="444" t="s">
        <v>386</v>
      </c>
      <c r="M94" s="444"/>
      <c r="N94" s="444"/>
      <c r="O94" s="444"/>
      <c r="P94" s="444"/>
      <c r="Q94" s="444"/>
      <c r="R94" s="444"/>
      <c r="S94" s="444"/>
      <c r="T94" s="444"/>
      <c r="U94" s="444"/>
      <c r="V94" s="444"/>
      <c r="W94" s="444"/>
      <c r="X94" s="444"/>
      <c r="Y94" s="444"/>
      <c r="Z94" s="444"/>
      <c r="AA94" s="444"/>
      <c r="AB94" s="444"/>
      <c r="AC94" s="444"/>
      <c r="AD94" s="444"/>
      <c r="AE94" s="444"/>
      <c r="AF94" s="444"/>
      <c r="AG94" s="444"/>
      <c r="AH94" s="444"/>
      <c r="AI94" s="444"/>
      <c r="AJ94" s="444"/>
      <c r="AK94" s="444"/>
      <c r="AL94" s="444"/>
      <c r="AM94" s="444"/>
      <c r="AN94" s="444"/>
      <c r="AO94" s="444"/>
      <c r="AP94" s="444"/>
      <c r="AQ94" s="444"/>
      <c r="AR94" s="444"/>
      <c r="AS94" s="444"/>
      <c r="AT94" s="444"/>
      <c r="AU94" s="444"/>
      <c r="AV94" s="444"/>
      <c r="AW94" s="444"/>
      <c r="AX94" s="444"/>
      <c r="AY94" s="444"/>
      <c r="AZ94" s="444"/>
      <c r="BA94" s="444"/>
      <c r="BB94" s="444"/>
      <c r="BC94" s="444"/>
      <c r="BD94" s="444"/>
      <c r="BE94" s="444"/>
    </row>
    <row r="95" spans="1:74" ht="14.25" customHeigh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</row>
    <row r="96" spans="1:74" ht="14.25" customHeight="1" x14ac:dyDescent="0.2">
      <c r="A96" s="431" t="s">
        <v>417</v>
      </c>
      <c r="B96" s="431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  <c r="AF96" s="431"/>
      <c r="AG96" s="431"/>
      <c r="AH96" s="431"/>
      <c r="AI96" s="431"/>
      <c r="AJ96" s="431"/>
      <c r="AK96" s="431"/>
      <c r="AL96" s="431"/>
      <c r="AM96" s="431"/>
      <c r="AN96" s="431"/>
      <c r="AO96" s="431"/>
      <c r="AP96" s="431"/>
      <c r="AQ96" s="431"/>
      <c r="AR96" s="431"/>
      <c r="AS96" s="431"/>
      <c r="AT96" s="431"/>
      <c r="AU96" s="431"/>
      <c r="AV96" s="431"/>
      <c r="AW96" s="431"/>
      <c r="AX96" s="98"/>
      <c r="AY96" s="98"/>
      <c r="AZ96" s="98"/>
      <c r="BA96" s="98"/>
      <c r="BB96" s="98"/>
      <c r="BC96" s="98"/>
      <c r="BD96" s="98"/>
      <c r="BE96" s="98"/>
    </row>
    <row r="97" spans="1:86" ht="14.25" customHeigh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</row>
    <row r="98" spans="1:86" ht="30" customHeight="1" x14ac:dyDescent="0.2">
      <c r="A98" s="314" t="s">
        <v>418</v>
      </c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4"/>
      <c r="U98" s="314"/>
      <c r="V98" s="314"/>
      <c r="W98" s="314"/>
      <c r="X98" s="314"/>
      <c r="Y98" s="314"/>
      <c r="Z98" s="314"/>
      <c r="AA98" s="314"/>
      <c r="AB98" s="314"/>
      <c r="AC98" s="314"/>
      <c r="AD98" s="314"/>
      <c r="AE98" s="314"/>
      <c r="AF98" s="314"/>
      <c r="AG98" s="314"/>
      <c r="AH98" s="314"/>
      <c r="AI98" s="314"/>
      <c r="AJ98" s="314"/>
      <c r="AK98" s="314"/>
      <c r="AL98" s="314"/>
      <c r="AM98" s="314"/>
      <c r="AN98" s="314"/>
      <c r="AO98" s="314"/>
      <c r="AP98" s="314"/>
      <c r="AQ98" s="314"/>
      <c r="AR98" s="314"/>
      <c r="AS98" s="314"/>
      <c r="AT98" s="314"/>
      <c r="AU98" s="314"/>
      <c r="AV98" s="314"/>
      <c r="AW98" s="314"/>
      <c r="AX98" s="314"/>
      <c r="AY98" s="314"/>
      <c r="AZ98" s="314"/>
      <c r="BA98" s="314"/>
      <c r="BB98" s="314"/>
      <c r="BC98" s="314"/>
      <c r="BD98" s="314"/>
      <c r="BE98" s="314"/>
    </row>
    <row r="99" spans="1:86" ht="14.25" customHeight="1" x14ac:dyDescent="0.2"/>
    <row r="100" spans="1:86" ht="35.25" customHeight="1" x14ac:dyDescent="0.2">
      <c r="A100" s="394" t="s">
        <v>285</v>
      </c>
      <c r="B100" s="394"/>
      <c r="C100" s="394"/>
      <c r="D100" s="394" t="s">
        <v>334</v>
      </c>
      <c r="E100" s="394"/>
      <c r="F100" s="394"/>
      <c r="G100" s="394"/>
      <c r="H100" s="394"/>
      <c r="I100" s="394"/>
      <c r="J100" s="394"/>
      <c r="K100" s="394"/>
      <c r="L100" s="394"/>
      <c r="M100" s="394"/>
      <c r="N100" s="394"/>
      <c r="O100" s="394"/>
      <c r="P100" s="394"/>
      <c r="Q100" s="394"/>
      <c r="R100" s="394"/>
      <c r="S100" s="394"/>
      <c r="T100" s="394"/>
      <c r="U100" s="394"/>
      <c r="V100" s="394"/>
      <c r="W100" s="394"/>
      <c r="X100" s="394"/>
      <c r="Y100" s="394"/>
      <c r="Z100" s="394"/>
      <c r="AA100" s="394"/>
      <c r="AB100" s="394"/>
      <c r="AC100" s="394"/>
      <c r="AD100" s="394" t="s">
        <v>353</v>
      </c>
      <c r="AE100" s="394"/>
      <c r="AF100" s="394"/>
      <c r="AG100" s="394"/>
      <c r="AH100" s="394"/>
      <c r="AI100" s="394"/>
      <c r="AJ100" s="394"/>
      <c r="AK100" s="394"/>
      <c r="AL100" s="394"/>
      <c r="AM100" s="394" t="s">
        <v>362</v>
      </c>
      <c r="AN100" s="394"/>
      <c r="AO100" s="394"/>
      <c r="AP100" s="394"/>
      <c r="AQ100" s="394"/>
      <c r="AR100" s="394"/>
      <c r="AS100" s="394"/>
      <c r="AT100" s="394"/>
      <c r="AU100" s="394"/>
      <c r="AV100" s="394" t="s">
        <v>363</v>
      </c>
      <c r="AW100" s="394"/>
      <c r="AX100" s="394"/>
      <c r="AY100" s="394"/>
      <c r="AZ100" s="394"/>
      <c r="BA100" s="394"/>
      <c r="BB100" s="394"/>
      <c r="BC100" s="394"/>
      <c r="BD100" s="394"/>
      <c r="BE100" s="394"/>
    </row>
    <row r="101" spans="1:86" ht="14.25" customHeight="1" x14ac:dyDescent="0.2">
      <c r="A101" s="447"/>
      <c r="B101" s="447"/>
      <c r="C101" s="447"/>
      <c r="D101" s="447">
        <v>1</v>
      </c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  <c r="Q101" s="447"/>
      <c r="R101" s="447"/>
      <c r="S101" s="447"/>
      <c r="T101" s="447"/>
      <c r="U101" s="447"/>
      <c r="V101" s="447"/>
      <c r="W101" s="447"/>
      <c r="X101" s="447"/>
      <c r="Y101" s="447"/>
      <c r="Z101" s="447"/>
      <c r="AA101" s="447"/>
      <c r="AB101" s="447"/>
      <c r="AC101" s="447"/>
      <c r="AD101" s="447">
        <v>2</v>
      </c>
      <c r="AE101" s="447"/>
      <c r="AF101" s="447"/>
      <c r="AG101" s="447"/>
      <c r="AH101" s="447"/>
      <c r="AI101" s="447"/>
      <c r="AJ101" s="447"/>
      <c r="AK101" s="447"/>
      <c r="AL101" s="447"/>
      <c r="AM101" s="447">
        <v>3</v>
      </c>
      <c r="AN101" s="447"/>
      <c r="AO101" s="447"/>
      <c r="AP101" s="447"/>
      <c r="AQ101" s="447"/>
      <c r="AR101" s="447"/>
      <c r="AS101" s="447"/>
      <c r="AT101" s="447"/>
      <c r="AU101" s="447"/>
      <c r="AV101" s="447">
        <v>4</v>
      </c>
      <c r="AW101" s="447"/>
      <c r="AX101" s="447"/>
      <c r="AY101" s="447"/>
      <c r="AZ101" s="447"/>
      <c r="BA101" s="447"/>
      <c r="BB101" s="447"/>
      <c r="BC101" s="447"/>
      <c r="BD101" s="447"/>
      <c r="BE101" s="447"/>
    </row>
    <row r="102" spans="1:86" ht="14.25" customHeight="1" x14ac:dyDescent="0.2">
      <c r="A102" s="394" t="s">
        <v>304</v>
      </c>
      <c r="B102" s="394"/>
      <c r="C102" s="394"/>
      <c r="D102" s="466" t="s">
        <v>419</v>
      </c>
      <c r="E102" s="467"/>
      <c r="F102" s="467"/>
      <c r="G102" s="467"/>
      <c r="H102" s="467"/>
      <c r="I102" s="467"/>
      <c r="J102" s="467"/>
      <c r="K102" s="467"/>
      <c r="L102" s="467"/>
      <c r="M102" s="467"/>
      <c r="N102" s="467"/>
      <c r="O102" s="467"/>
      <c r="P102" s="467"/>
      <c r="Q102" s="467"/>
      <c r="R102" s="467"/>
      <c r="S102" s="467"/>
      <c r="T102" s="467"/>
      <c r="U102" s="467"/>
      <c r="V102" s="467"/>
      <c r="W102" s="467"/>
      <c r="X102" s="467"/>
      <c r="Y102" s="467"/>
      <c r="Z102" s="467"/>
      <c r="AA102" s="467"/>
      <c r="AB102" s="467"/>
      <c r="AC102" s="468"/>
      <c r="AD102" s="433">
        <v>1</v>
      </c>
      <c r="AE102" s="433"/>
      <c r="AF102" s="433"/>
      <c r="AG102" s="433"/>
      <c r="AH102" s="433"/>
      <c r="AI102" s="433"/>
      <c r="AJ102" s="433"/>
      <c r="AK102" s="433"/>
      <c r="AL102" s="433"/>
      <c r="AM102" s="406">
        <v>100000</v>
      </c>
      <c r="AN102" s="406"/>
      <c r="AO102" s="406"/>
      <c r="AP102" s="406"/>
      <c r="AQ102" s="406"/>
      <c r="AR102" s="406"/>
      <c r="AS102" s="406"/>
      <c r="AT102" s="406"/>
      <c r="AU102" s="406"/>
      <c r="AV102" s="406">
        <f>AD102*AM102</f>
        <v>100000</v>
      </c>
      <c r="AW102" s="406"/>
      <c r="AX102" s="406"/>
      <c r="AY102" s="406"/>
      <c r="AZ102" s="406"/>
      <c r="BA102" s="406"/>
      <c r="BB102" s="406"/>
      <c r="BC102" s="406"/>
      <c r="BD102" s="406"/>
      <c r="BE102" s="406"/>
    </row>
    <row r="103" spans="1:86" ht="14.25" customHeight="1" x14ac:dyDescent="0.2">
      <c r="A103" s="394"/>
      <c r="B103" s="394"/>
      <c r="C103" s="394"/>
      <c r="D103" s="394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  <c r="Q103" s="394"/>
      <c r="R103" s="394"/>
      <c r="S103" s="394"/>
      <c r="T103" s="394"/>
      <c r="U103" s="394"/>
      <c r="V103" s="394"/>
      <c r="W103" s="394"/>
      <c r="X103" s="394"/>
      <c r="Y103" s="394"/>
      <c r="Z103" s="394"/>
      <c r="AA103" s="394"/>
      <c r="AB103" s="394"/>
      <c r="AC103" s="394"/>
      <c r="AD103" s="433"/>
      <c r="AE103" s="433"/>
      <c r="AF103" s="433"/>
      <c r="AG103" s="433"/>
      <c r="AH103" s="433"/>
      <c r="AI103" s="433"/>
      <c r="AJ103" s="433"/>
      <c r="AK103" s="433"/>
      <c r="AL103" s="433"/>
      <c r="AM103" s="393"/>
      <c r="AN103" s="393"/>
      <c r="AO103" s="393"/>
      <c r="AP103" s="393"/>
      <c r="AQ103" s="393"/>
      <c r="AR103" s="393"/>
      <c r="AS103" s="393"/>
      <c r="AT103" s="393"/>
      <c r="AU103" s="393"/>
      <c r="AV103" s="393">
        <f>AD103*AM103</f>
        <v>0</v>
      </c>
      <c r="AW103" s="393"/>
      <c r="AX103" s="393"/>
      <c r="AY103" s="393"/>
      <c r="AZ103" s="393"/>
      <c r="BA103" s="393"/>
      <c r="BB103" s="393"/>
      <c r="BC103" s="393"/>
      <c r="BD103" s="393"/>
      <c r="BE103" s="393"/>
    </row>
    <row r="104" spans="1:86" ht="14.25" customHeight="1" x14ac:dyDescent="0.2">
      <c r="A104" s="394"/>
      <c r="B104" s="394"/>
      <c r="C104" s="394"/>
      <c r="D104" s="384" t="s">
        <v>292</v>
      </c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385"/>
      <c r="R104" s="385"/>
      <c r="S104" s="385"/>
      <c r="T104" s="385"/>
      <c r="U104" s="385"/>
      <c r="V104" s="385"/>
      <c r="W104" s="385"/>
      <c r="X104" s="385"/>
      <c r="Y104" s="385"/>
      <c r="Z104" s="385"/>
      <c r="AA104" s="385"/>
      <c r="AB104" s="385"/>
      <c r="AC104" s="386"/>
      <c r="AD104" s="433"/>
      <c r="AE104" s="433"/>
      <c r="AF104" s="433"/>
      <c r="AG104" s="433"/>
      <c r="AH104" s="433"/>
      <c r="AI104" s="433"/>
      <c r="AJ104" s="433"/>
      <c r="AK104" s="433"/>
      <c r="AL104" s="433"/>
      <c r="AM104" s="393" t="s">
        <v>293</v>
      </c>
      <c r="AN104" s="393"/>
      <c r="AO104" s="393"/>
      <c r="AP104" s="393"/>
      <c r="AQ104" s="393"/>
      <c r="AR104" s="393"/>
      <c r="AS104" s="393"/>
      <c r="AT104" s="393"/>
      <c r="AU104" s="393"/>
      <c r="AV104" s="421">
        <f>SUM(AV102:BE103)</f>
        <v>100000</v>
      </c>
      <c r="AW104" s="421"/>
      <c r="AX104" s="421"/>
      <c r="AY104" s="421"/>
      <c r="AZ104" s="421"/>
      <c r="BA104" s="421"/>
      <c r="BB104" s="421"/>
      <c r="BC104" s="421"/>
      <c r="BD104" s="421"/>
      <c r="BE104" s="421"/>
      <c r="BM104" s="450">
        <f>Sheet1!F168</f>
        <v>2282809.42</v>
      </c>
      <c r="BN104" s="451"/>
      <c r="BO104" s="451"/>
      <c r="BP104" s="451"/>
      <c r="BQ104" s="451"/>
      <c r="BR104" s="451"/>
      <c r="BS104" s="451"/>
      <c r="BT104" s="451"/>
      <c r="BU104" s="451"/>
    </row>
    <row r="105" spans="1:86" ht="14.25" customHeight="1" x14ac:dyDescent="0.2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</row>
    <row r="106" spans="1:86" x14ac:dyDescent="0.2">
      <c r="A106" s="96" t="s">
        <v>282</v>
      </c>
      <c r="L106" s="444" t="s">
        <v>386</v>
      </c>
      <c r="M106" s="444"/>
      <c r="N106" s="444"/>
      <c r="O106" s="444"/>
      <c r="P106" s="444"/>
      <c r="Q106" s="444"/>
      <c r="R106" s="444"/>
      <c r="S106" s="444"/>
      <c r="T106" s="444"/>
      <c r="U106" s="444"/>
      <c r="V106" s="444"/>
      <c r="W106" s="444"/>
      <c r="X106" s="444"/>
      <c r="Y106" s="444"/>
      <c r="Z106" s="444"/>
      <c r="AA106" s="444"/>
      <c r="AB106" s="444"/>
      <c r="AC106" s="444"/>
      <c r="AD106" s="444"/>
      <c r="AE106" s="444"/>
      <c r="AF106" s="444"/>
      <c r="AG106" s="444"/>
      <c r="AH106" s="444"/>
      <c r="AI106" s="444"/>
      <c r="AJ106" s="444"/>
      <c r="AK106" s="444"/>
      <c r="AL106" s="444"/>
      <c r="AM106" s="444"/>
      <c r="AN106" s="444"/>
      <c r="AO106" s="444"/>
      <c r="AP106" s="444"/>
      <c r="AQ106" s="444"/>
      <c r="AR106" s="444"/>
      <c r="AS106" s="444"/>
      <c r="AT106" s="444"/>
      <c r="AU106" s="444"/>
      <c r="AV106" s="444"/>
      <c r="AW106" s="444"/>
      <c r="AX106" s="444"/>
      <c r="AY106" s="444"/>
      <c r="AZ106" s="444"/>
      <c r="BA106" s="444"/>
      <c r="BB106" s="444"/>
      <c r="BC106" s="444"/>
      <c r="BD106" s="444"/>
      <c r="BE106" s="444"/>
    </row>
    <row r="107" spans="1:86" ht="14.25" x14ac:dyDescent="0.2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</row>
    <row r="108" spans="1:86" ht="14.25" x14ac:dyDescent="0.2">
      <c r="A108" s="431" t="s">
        <v>417</v>
      </c>
      <c r="B108" s="431"/>
      <c r="C108" s="431"/>
      <c r="D108" s="431"/>
      <c r="E108" s="431"/>
      <c r="F108" s="431"/>
      <c r="G108" s="431"/>
      <c r="H108" s="431"/>
      <c r="I108" s="431"/>
      <c r="J108" s="431"/>
      <c r="K108" s="431"/>
      <c r="L108" s="431"/>
      <c r="M108" s="431"/>
      <c r="N108" s="431"/>
      <c r="O108" s="431"/>
      <c r="P108" s="431"/>
      <c r="Q108" s="431"/>
      <c r="R108" s="431"/>
      <c r="S108" s="431"/>
      <c r="T108" s="431"/>
      <c r="U108" s="431"/>
      <c r="V108" s="431"/>
      <c r="W108" s="431"/>
      <c r="X108" s="431"/>
      <c r="Y108" s="431"/>
      <c r="Z108" s="431"/>
      <c r="AA108" s="431"/>
      <c r="AB108" s="431"/>
      <c r="AC108" s="431"/>
      <c r="AD108" s="431"/>
      <c r="AE108" s="431"/>
      <c r="AF108" s="431"/>
      <c r="AG108" s="431"/>
      <c r="AH108" s="431"/>
      <c r="AI108" s="431"/>
      <c r="AJ108" s="431"/>
      <c r="AK108" s="431"/>
      <c r="AL108" s="431"/>
      <c r="AM108" s="431"/>
      <c r="AN108" s="431"/>
      <c r="AO108" s="431"/>
      <c r="AP108" s="431"/>
      <c r="AQ108" s="431"/>
      <c r="AR108" s="431"/>
      <c r="AS108" s="431"/>
      <c r="AT108" s="431"/>
      <c r="AU108" s="431"/>
      <c r="AV108" s="431"/>
      <c r="AW108" s="431"/>
      <c r="AX108" s="98"/>
      <c r="AY108" s="98"/>
      <c r="AZ108" s="98"/>
      <c r="BA108" s="98"/>
      <c r="BB108" s="98"/>
      <c r="BC108" s="98"/>
      <c r="BD108" s="98"/>
      <c r="BE108" s="98"/>
    </row>
    <row r="109" spans="1:86" ht="14.25" x14ac:dyDescent="0.2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</row>
    <row r="110" spans="1:86" ht="78.75" customHeight="1" x14ac:dyDescent="0.2">
      <c r="A110" s="350" t="s">
        <v>375</v>
      </c>
      <c r="B110" s="350"/>
      <c r="C110" s="350"/>
      <c r="D110" s="350"/>
      <c r="E110" s="350"/>
      <c r="F110" s="350"/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50"/>
      <c r="Y110" s="350"/>
      <c r="Z110" s="350"/>
      <c r="AA110" s="350"/>
      <c r="AB110" s="350"/>
      <c r="AC110" s="350"/>
      <c r="AD110" s="350"/>
      <c r="AE110" s="350"/>
      <c r="AF110" s="350"/>
      <c r="AG110" s="350"/>
      <c r="AH110" s="350"/>
      <c r="AI110" s="350"/>
      <c r="AJ110" s="350"/>
      <c r="AK110" s="350"/>
      <c r="AL110" s="350"/>
      <c r="AM110" s="350"/>
      <c r="AN110" s="350"/>
      <c r="AO110" s="350"/>
      <c r="AP110" s="350"/>
      <c r="AQ110" s="350"/>
      <c r="AR110" s="350"/>
      <c r="AS110" s="350"/>
      <c r="AT110" s="350"/>
      <c r="AU110" s="350"/>
      <c r="AV110" s="350"/>
      <c r="AW110" s="350"/>
      <c r="AX110" s="350"/>
      <c r="AY110" s="350"/>
      <c r="AZ110" s="350"/>
      <c r="BA110" s="350"/>
      <c r="BB110" s="350"/>
      <c r="BC110" s="350"/>
      <c r="BD110" s="350"/>
      <c r="BE110" s="350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</row>
    <row r="112" spans="1:86" ht="33.75" customHeight="1" x14ac:dyDescent="0.2">
      <c r="A112" s="394" t="s">
        <v>285</v>
      </c>
      <c r="B112" s="394"/>
      <c r="C112" s="394"/>
      <c r="D112" s="394" t="s">
        <v>334</v>
      </c>
      <c r="E112" s="394"/>
      <c r="F112" s="394"/>
      <c r="G112" s="394"/>
      <c r="H112" s="394"/>
      <c r="I112" s="394"/>
      <c r="J112" s="394"/>
      <c r="K112" s="394"/>
      <c r="L112" s="394"/>
      <c r="M112" s="394"/>
      <c r="N112" s="394"/>
      <c r="O112" s="394"/>
      <c r="P112" s="394"/>
      <c r="Q112" s="394"/>
      <c r="R112" s="394"/>
      <c r="S112" s="394"/>
      <c r="T112" s="394"/>
      <c r="U112" s="394"/>
      <c r="V112" s="394"/>
      <c r="W112" s="394"/>
      <c r="X112" s="394"/>
      <c r="Y112" s="394"/>
      <c r="Z112" s="394"/>
      <c r="AA112" s="394"/>
      <c r="AB112" s="394"/>
      <c r="AC112" s="394"/>
      <c r="AD112" s="394" t="s">
        <v>353</v>
      </c>
      <c r="AE112" s="394"/>
      <c r="AF112" s="394"/>
      <c r="AG112" s="394"/>
      <c r="AH112" s="394"/>
      <c r="AI112" s="394"/>
      <c r="AJ112" s="394"/>
      <c r="AK112" s="394"/>
      <c r="AL112" s="394"/>
      <c r="AM112" s="394" t="s">
        <v>362</v>
      </c>
      <c r="AN112" s="394"/>
      <c r="AO112" s="394"/>
      <c r="AP112" s="394"/>
      <c r="AQ112" s="394"/>
      <c r="AR112" s="394"/>
      <c r="AS112" s="394"/>
      <c r="AT112" s="394"/>
      <c r="AU112" s="394"/>
      <c r="AV112" s="394" t="s">
        <v>363</v>
      </c>
      <c r="AW112" s="394"/>
      <c r="AX112" s="394"/>
      <c r="AY112" s="394"/>
      <c r="AZ112" s="394"/>
      <c r="BA112" s="394"/>
      <c r="BB112" s="394"/>
      <c r="BC112" s="394"/>
      <c r="BD112" s="394"/>
      <c r="BE112" s="394"/>
    </row>
    <row r="113" spans="1:74" x14ac:dyDescent="0.2">
      <c r="A113" s="447"/>
      <c r="B113" s="447"/>
      <c r="C113" s="447"/>
      <c r="D113" s="447">
        <v>1</v>
      </c>
      <c r="E113" s="447"/>
      <c r="F113" s="447"/>
      <c r="G113" s="447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447"/>
      <c r="S113" s="447"/>
      <c r="T113" s="447"/>
      <c r="U113" s="447"/>
      <c r="V113" s="447"/>
      <c r="W113" s="447"/>
      <c r="X113" s="447"/>
      <c r="Y113" s="447"/>
      <c r="Z113" s="447"/>
      <c r="AA113" s="447"/>
      <c r="AB113" s="447"/>
      <c r="AC113" s="447"/>
      <c r="AD113" s="447">
        <v>2</v>
      </c>
      <c r="AE113" s="447"/>
      <c r="AF113" s="447"/>
      <c r="AG113" s="447"/>
      <c r="AH113" s="447"/>
      <c r="AI113" s="447"/>
      <c r="AJ113" s="447"/>
      <c r="AK113" s="447"/>
      <c r="AL113" s="447"/>
      <c r="AM113" s="447">
        <v>3</v>
      </c>
      <c r="AN113" s="447"/>
      <c r="AO113" s="447"/>
      <c r="AP113" s="447"/>
      <c r="AQ113" s="447"/>
      <c r="AR113" s="447"/>
      <c r="AS113" s="447"/>
      <c r="AT113" s="447"/>
      <c r="AU113" s="447"/>
      <c r="AV113" s="447">
        <v>4</v>
      </c>
      <c r="AW113" s="447"/>
      <c r="AX113" s="447"/>
      <c r="AY113" s="447"/>
      <c r="AZ113" s="447"/>
      <c r="BA113" s="447"/>
      <c r="BB113" s="447"/>
      <c r="BC113" s="447"/>
      <c r="BD113" s="447"/>
      <c r="BE113" s="447"/>
    </row>
    <row r="114" spans="1:74" ht="41.25" customHeight="1" x14ac:dyDescent="0.2">
      <c r="A114" s="394" t="s">
        <v>304</v>
      </c>
      <c r="B114" s="394"/>
      <c r="C114" s="394"/>
      <c r="D114" s="469" t="s">
        <v>426</v>
      </c>
      <c r="E114" s="470"/>
      <c r="F114" s="470"/>
      <c r="G114" s="470"/>
      <c r="H114" s="470"/>
      <c r="I114" s="470"/>
      <c r="J114" s="470"/>
      <c r="K114" s="470"/>
      <c r="L114" s="470"/>
      <c r="M114" s="470"/>
      <c r="N114" s="470"/>
      <c r="O114" s="470"/>
      <c r="P114" s="470"/>
      <c r="Q114" s="470"/>
      <c r="R114" s="470"/>
      <c r="S114" s="470"/>
      <c r="T114" s="470"/>
      <c r="U114" s="470"/>
      <c r="V114" s="470"/>
      <c r="W114" s="470"/>
      <c r="X114" s="470"/>
      <c r="Y114" s="470"/>
      <c r="Z114" s="470"/>
      <c r="AA114" s="470"/>
      <c r="AB114" s="470"/>
      <c r="AC114" s="471"/>
      <c r="AD114" s="433">
        <v>1</v>
      </c>
      <c r="AE114" s="433"/>
      <c r="AF114" s="433"/>
      <c r="AG114" s="433"/>
      <c r="AH114" s="433"/>
      <c r="AI114" s="433"/>
      <c r="AJ114" s="433"/>
      <c r="AK114" s="433"/>
      <c r="AL114" s="433"/>
      <c r="AM114" s="406">
        <v>52399.33</v>
      </c>
      <c r="AN114" s="406"/>
      <c r="AO114" s="406"/>
      <c r="AP114" s="406"/>
      <c r="AQ114" s="406"/>
      <c r="AR114" s="406"/>
      <c r="AS114" s="406"/>
      <c r="AT114" s="406"/>
      <c r="AU114" s="406"/>
      <c r="AV114" s="406">
        <f>AD114*AM114</f>
        <v>52399.33</v>
      </c>
      <c r="AW114" s="406"/>
      <c r="AX114" s="406"/>
      <c r="AY114" s="406"/>
      <c r="AZ114" s="406"/>
      <c r="BA114" s="406"/>
      <c r="BB114" s="406"/>
      <c r="BC114" s="406"/>
      <c r="BD114" s="406"/>
      <c r="BE114" s="406"/>
    </row>
    <row r="115" spans="1:74" x14ac:dyDescent="0.2">
      <c r="A115" s="394"/>
      <c r="B115" s="394"/>
      <c r="C115" s="394"/>
      <c r="D115" s="394"/>
      <c r="E115" s="394"/>
      <c r="F115" s="394"/>
      <c r="G115" s="394"/>
      <c r="H115" s="394"/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4"/>
      <c r="U115" s="394"/>
      <c r="V115" s="394"/>
      <c r="W115" s="394"/>
      <c r="X115" s="394"/>
      <c r="Y115" s="394"/>
      <c r="Z115" s="394"/>
      <c r="AA115" s="394"/>
      <c r="AB115" s="394"/>
      <c r="AC115" s="394"/>
      <c r="AD115" s="433"/>
      <c r="AE115" s="433"/>
      <c r="AF115" s="433"/>
      <c r="AG115" s="433"/>
      <c r="AH115" s="433"/>
      <c r="AI115" s="433"/>
      <c r="AJ115" s="433"/>
      <c r="AK115" s="433"/>
      <c r="AL115" s="433"/>
      <c r="AM115" s="393"/>
      <c r="AN115" s="393"/>
      <c r="AO115" s="393"/>
      <c r="AP115" s="393"/>
      <c r="AQ115" s="393"/>
      <c r="AR115" s="393"/>
      <c r="AS115" s="393"/>
      <c r="AT115" s="393"/>
      <c r="AU115" s="393"/>
      <c r="AV115" s="393">
        <f>AD115*AM115</f>
        <v>0</v>
      </c>
      <c r="AW115" s="393"/>
      <c r="AX115" s="393"/>
      <c r="AY115" s="393"/>
      <c r="AZ115" s="393"/>
      <c r="BA115" s="393"/>
      <c r="BB115" s="393"/>
      <c r="BC115" s="393"/>
      <c r="BD115" s="393"/>
      <c r="BE115" s="393"/>
    </row>
    <row r="116" spans="1:74" x14ac:dyDescent="0.2">
      <c r="A116" s="394"/>
      <c r="B116" s="394"/>
      <c r="C116" s="394"/>
      <c r="D116" s="384" t="s">
        <v>292</v>
      </c>
      <c r="E116" s="385"/>
      <c r="F116" s="385"/>
      <c r="G116" s="385"/>
      <c r="H116" s="385"/>
      <c r="I116" s="385"/>
      <c r="J116" s="385"/>
      <c r="K116" s="385"/>
      <c r="L116" s="385"/>
      <c r="M116" s="385"/>
      <c r="N116" s="385"/>
      <c r="O116" s="385"/>
      <c r="P116" s="385"/>
      <c r="Q116" s="385"/>
      <c r="R116" s="385"/>
      <c r="S116" s="385"/>
      <c r="T116" s="385"/>
      <c r="U116" s="385"/>
      <c r="V116" s="385"/>
      <c r="W116" s="385"/>
      <c r="X116" s="385"/>
      <c r="Y116" s="385"/>
      <c r="Z116" s="385"/>
      <c r="AA116" s="385"/>
      <c r="AB116" s="385"/>
      <c r="AC116" s="386"/>
      <c r="AD116" s="433"/>
      <c r="AE116" s="433"/>
      <c r="AF116" s="433"/>
      <c r="AG116" s="433"/>
      <c r="AH116" s="433"/>
      <c r="AI116" s="433"/>
      <c r="AJ116" s="433"/>
      <c r="AK116" s="433"/>
      <c r="AL116" s="433"/>
      <c r="AM116" s="393" t="s">
        <v>293</v>
      </c>
      <c r="AN116" s="393"/>
      <c r="AO116" s="393"/>
      <c r="AP116" s="393"/>
      <c r="AQ116" s="393"/>
      <c r="AR116" s="393"/>
      <c r="AS116" s="393"/>
      <c r="AT116" s="393"/>
      <c r="AU116" s="393"/>
      <c r="AV116" s="421">
        <f>SUM(AV114:BE115)</f>
        <v>52399.33</v>
      </c>
      <c r="AW116" s="421"/>
      <c r="AX116" s="421"/>
      <c r="AY116" s="421"/>
      <c r="AZ116" s="421"/>
      <c r="BA116" s="421"/>
      <c r="BB116" s="421"/>
      <c r="BC116" s="421"/>
      <c r="BD116" s="421"/>
      <c r="BE116" s="421"/>
      <c r="BN116" s="450">
        <f>Sheet1!G168</f>
        <v>77450.66</v>
      </c>
      <c r="BO116" s="451"/>
      <c r="BP116" s="451"/>
      <c r="BQ116" s="451"/>
      <c r="BR116" s="451"/>
      <c r="BS116" s="451"/>
      <c r="BT116" s="451"/>
      <c r="BU116" s="451"/>
      <c r="BV116" s="451"/>
    </row>
    <row r="117" spans="1:74" x14ac:dyDescent="0.2">
      <c r="A117" s="96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N117" s="450">
        <f>BN116-AV116</f>
        <v>25051.33</v>
      </c>
      <c r="BO117" s="451"/>
      <c r="BP117" s="451"/>
      <c r="BQ117" s="451"/>
      <c r="BR117" s="451"/>
      <c r="BS117" s="451"/>
      <c r="BT117" s="451"/>
      <c r="BU117" s="451"/>
      <c r="BV117" s="451"/>
    </row>
    <row r="118" spans="1:74" x14ac:dyDescent="0.2">
      <c r="A118" s="96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</row>
    <row r="119" spans="1:74" x14ac:dyDescent="0.2">
      <c r="A119" s="96" t="s">
        <v>282</v>
      </c>
      <c r="L119" s="444" t="s">
        <v>386</v>
      </c>
      <c r="M119" s="444"/>
      <c r="N119" s="444"/>
      <c r="O119" s="444"/>
      <c r="P119" s="444"/>
      <c r="Q119" s="444"/>
      <c r="R119" s="444"/>
      <c r="S119" s="444"/>
      <c r="T119" s="444"/>
      <c r="U119" s="444"/>
      <c r="V119" s="444"/>
      <c r="W119" s="444"/>
      <c r="X119" s="444"/>
      <c r="Y119" s="444"/>
      <c r="Z119" s="444"/>
      <c r="AA119" s="444"/>
      <c r="AB119" s="444"/>
      <c r="AC119" s="444"/>
      <c r="AD119" s="444"/>
      <c r="AE119" s="444"/>
      <c r="AF119" s="444"/>
      <c r="AG119" s="444"/>
      <c r="AH119" s="444"/>
      <c r="AI119" s="444"/>
      <c r="AJ119" s="444"/>
      <c r="AK119" s="444"/>
      <c r="AL119" s="444"/>
      <c r="AM119" s="444"/>
      <c r="AN119" s="444"/>
      <c r="AO119" s="444"/>
      <c r="AP119" s="444"/>
      <c r="AQ119" s="444"/>
      <c r="AR119" s="444"/>
      <c r="AS119" s="444"/>
      <c r="AT119" s="444"/>
      <c r="AU119" s="444"/>
      <c r="AV119" s="444"/>
      <c r="AW119" s="444"/>
      <c r="AX119" s="444"/>
      <c r="AY119" s="444"/>
      <c r="AZ119" s="444"/>
      <c r="BA119" s="444"/>
      <c r="BB119" s="444"/>
      <c r="BC119" s="444"/>
      <c r="BD119" s="444"/>
      <c r="BE119" s="444"/>
    </row>
    <row r="120" spans="1:74" ht="14.25" x14ac:dyDescent="0.2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</row>
    <row r="121" spans="1:74" ht="14.25" x14ac:dyDescent="0.2">
      <c r="A121" s="431" t="s">
        <v>420</v>
      </c>
      <c r="B121" s="431"/>
      <c r="C121" s="431"/>
      <c r="D121" s="431"/>
      <c r="E121" s="431"/>
      <c r="F121" s="431"/>
      <c r="G121" s="431"/>
      <c r="H121" s="431"/>
      <c r="I121" s="431"/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1"/>
      <c r="U121" s="431"/>
      <c r="V121" s="431"/>
      <c r="W121" s="431"/>
      <c r="X121" s="431"/>
      <c r="Y121" s="431"/>
      <c r="Z121" s="431"/>
      <c r="AA121" s="431"/>
      <c r="AB121" s="431"/>
      <c r="AC121" s="431"/>
      <c r="AD121" s="431"/>
      <c r="AE121" s="431"/>
      <c r="AF121" s="431"/>
      <c r="AG121" s="431"/>
      <c r="AH121" s="431"/>
      <c r="AI121" s="431"/>
      <c r="AJ121" s="431"/>
      <c r="AK121" s="431"/>
      <c r="AL121" s="431"/>
      <c r="AM121" s="431"/>
      <c r="AN121" s="431"/>
      <c r="AO121" s="431"/>
      <c r="AP121" s="431"/>
      <c r="AQ121" s="431"/>
      <c r="AR121" s="431"/>
      <c r="AS121" s="431"/>
      <c r="AT121" s="431"/>
      <c r="AU121" s="431"/>
      <c r="AV121" s="431"/>
      <c r="AW121" s="431"/>
      <c r="AX121" s="98"/>
      <c r="AY121" s="98"/>
      <c r="AZ121" s="98"/>
      <c r="BA121" s="98"/>
      <c r="BB121" s="98"/>
      <c r="BC121" s="98"/>
      <c r="BD121" s="98"/>
      <c r="BE121" s="98"/>
    </row>
    <row r="122" spans="1:74" ht="14.25" x14ac:dyDescent="0.2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</row>
    <row r="123" spans="1:74" ht="43.5" customHeight="1" x14ac:dyDescent="0.2">
      <c r="A123" s="399" t="s">
        <v>366</v>
      </c>
      <c r="B123" s="399"/>
      <c r="C123" s="399"/>
      <c r="D123" s="399"/>
      <c r="E123" s="399"/>
      <c r="F123" s="399"/>
      <c r="G123" s="399"/>
      <c r="H123" s="399"/>
      <c r="I123" s="399"/>
      <c r="J123" s="399"/>
      <c r="K123" s="399"/>
      <c r="L123" s="399"/>
      <c r="M123" s="399"/>
      <c r="N123" s="399"/>
      <c r="O123" s="399"/>
      <c r="P123" s="399"/>
      <c r="Q123" s="399"/>
      <c r="R123" s="399"/>
      <c r="S123" s="399"/>
      <c r="T123" s="399"/>
      <c r="U123" s="399"/>
      <c r="V123" s="399"/>
      <c r="W123" s="399"/>
      <c r="X123" s="399"/>
      <c r="Y123" s="399"/>
      <c r="Z123" s="399"/>
      <c r="AA123" s="399"/>
      <c r="AB123" s="399"/>
      <c r="AC123" s="399"/>
      <c r="AD123" s="399"/>
      <c r="AE123" s="399"/>
      <c r="AF123" s="399"/>
      <c r="AG123" s="399"/>
      <c r="AH123" s="399"/>
      <c r="AI123" s="399"/>
      <c r="AJ123" s="399"/>
      <c r="AK123" s="399"/>
      <c r="AL123" s="399"/>
      <c r="AM123" s="399"/>
      <c r="AN123" s="399"/>
      <c r="AO123" s="399"/>
      <c r="AP123" s="399"/>
      <c r="AQ123" s="399"/>
      <c r="AR123" s="399"/>
      <c r="AS123" s="399"/>
      <c r="AT123" s="399"/>
      <c r="AU123" s="399"/>
      <c r="AV123" s="399"/>
      <c r="AW123" s="399"/>
      <c r="AX123" s="399"/>
      <c r="AY123" s="399"/>
      <c r="AZ123" s="399"/>
      <c r="BA123" s="399"/>
      <c r="BB123" s="399"/>
      <c r="BC123" s="399"/>
      <c r="BD123" s="399"/>
      <c r="BE123" s="399"/>
      <c r="BF123" s="399"/>
      <c r="BG123" s="60"/>
      <c r="BH123" s="60"/>
      <c r="BI123" s="60"/>
    </row>
    <row r="125" spans="1:74" ht="33" customHeight="1" x14ac:dyDescent="0.2">
      <c r="A125" s="394" t="s">
        <v>285</v>
      </c>
      <c r="B125" s="394"/>
      <c r="C125" s="394"/>
      <c r="D125" s="394" t="s">
        <v>334</v>
      </c>
      <c r="E125" s="394"/>
      <c r="F125" s="394"/>
      <c r="G125" s="394"/>
      <c r="H125" s="394"/>
      <c r="I125" s="394"/>
      <c r="J125" s="394"/>
      <c r="K125" s="394"/>
      <c r="L125" s="394"/>
      <c r="M125" s="394"/>
      <c r="N125" s="394"/>
      <c r="O125" s="394"/>
      <c r="P125" s="394"/>
      <c r="Q125" s="394"/>
      <c r="R125" s="394"/>
      <c r="S125" s="394"/>
      <c r="T125" s="394"/>
      <c r="U125" s="394"/>
      <c r="V125" s="394"/>
      <c r="W125" s="394"/>
      <c r="X125" s="394"/>
      <c r="Y125" s="394"/>
      <c r="Z125" s="394"/>
      <c r="AA125" s="394"/>
      <c r="AB125" s="394"/>
      <c r="AC125" s="394"/>
      <c r="AD125" s="394" t="s">
        <v>353</v>
      </c>
      <c r="AE125" s="394"/>
      <c r="AF125" s="394"/>
      <c r="AG125" s="394"/>
      <c r="AH125" s="394"/>
      <c r="AI125" s="394"/>
      <c r="AJ125" s="394"/>
      <c r="AK125" s="394"/>
      <c r="AL125" s="394"/>
      <c r="AM125" s="394" t="s">
        <v>362</v>
      </c>
      <c r="AN125" s="394"/>
      <c r="AO125" s="394"/>
      <c r="AP125" s="394"/>
      <c r="AQ125" s="394"/>
      <c r="AR125" s="394"/>
      <c r="AS125" s="394"/>
      <c r="AT125" s="394"/>
      <c r="AU125" s="394"/>
      <c r="AV125" s="394" t="s">
        <v>363</v>
      </c>
      <c r="AW125" s="394"/>
      <c r="AX125" s="394"/>
      <c r="AY125" s="394"/>
      <c r="AZ125" s="394"/>
      <c r="BA125" s="394"/>
      <c r="BB125" s="394"/>
      <c r="BC125" s="394"/>
      <c r="BD125" s="394"/>
      <c r="BE125" s="394"/>
    </row>
    <row r="126" spans="1:74" x14ac:dyDescent="0.2">
      <c r="A126" s="447"/>
      <c r="B126" s="447"/>
      <c r="C126" s="447"/>
      <c r="D126" s="447">
        <v>1</v>
      </c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  <c r="T126" s="447"/>
      <c r="U126" s="447"/>
      <c r="V126" s="447"/>
      <c r="W126" s="447"/>
      <c r="X126" s="447"/>
      <c r="Y126" s="447"/>
      <c r="Z126" s="447"/>
      <c r="AA126" s="447"/>
      <c r="AB126" s="447"/>
      <c r="AC126" s="447"/>
      <c r="AD126" s="447">
        <v>2</v>
      </c>
      <c r="AE126" s="447"/>
      <c r="AF126" s="447"/>
      <c r="AG126" s="447"/>
      <c r="AH126" s="447"/>
      <c r="AI126" s="447"/>
      <c r="AJ126" s="447"/>
      <c r="AK126" s="447"/>
      <c r="AL126" s="447"/>
      <c r="AM126" s="447">
        <v>3</v>
      </c>
      <c r="AN126" s="447"/>
      <c r="AO126" s="447"/>
      <c r="AP126" s="447"/>
      <c r="AQ126" s="447"/>
      <c r="AR126" s="447"/>
      <c r="AS126" s="447"/>
      <c r="AT126" s="447"/>
      <c r="AU126" s="447"/>
      <c r="AV126" s="447">
        <v>4</v>
      </c>
      <c r="AW126" s="447"/>
      <c r="AX126" s="447"/>
      <c r="AY126" s="447"/>
      <c r="AZ126" s="447"/>
      <c r="BA126" s="447"/>
      <c r="BB126" s="447"/>
      <c r="BC126" s="447"/>
      <c r="BD126" s="447"/>
      <c r="BE126" s="447"/>
    </row>
    <row r="127" spans="1:74" x14ac:dyDescent="0.2">
      <c r="A127" s="394" t="s">
        <v>304</v>
      </c>
      <c r="B127" s="394"/>
      <c r="C127" s="394"/>
      <c r="D127" s="435" t="s">
        <v>421</v>
      </c>
      <c r="E127" s="436"/>
      <c r="F127" s="436"/>
      <c r="G127" s="436"/>
      <c r="H127" s="436"/>
      <c r="I127" s="436"/>
      <c r="J127" s="436"/>
      <c r="K127" s="436"/>
      <c r="L127" s="436"/>
      <c r="M127" s="436"/>
      <c r="N127" s="436"/>
      <c r="O127" s="436"/>
      <c r="P127" s="436"/>
      <c r="Q127" s="436"/>
      <c r="R127" s="436"/>
      <c r="S127" s="436"/>
      <c r="T127" s="436"/>
      <c r="U127" s="436"/>
      <c r="V127" s="436"/>
      <c r="W127" s="436"/>
      <c r="X127" s="436"/>
      <c r="Y127" s="436"/>
      <c r="Z127" s="436"/>
      <c r="AA127" s="436"/>
      <c r="AB127" s="436"/>
      <c r="AC127" s="437"/>
      <c r="AD127" s="449">
        <v>1</v>
      </c>
      <c r="AE127" s="449"/>
      <c r="AF127" s="449"/>
      <c r="AG127" s="449"/>
      <c r="AH127" s="449"/>
      <c r="AI127" s="449"/>
      <c r="AJ127" s="449"/>
      <c r="AK127" s="449"/>
      <c r="AL127" s="449"/>
      <c r="AM127" s="421">
        <f>80000-14937.32-13522</f>
        <v>51540.68</v>
      </c>
      <c r="AN127" s="421"/>
      <c r="AO127" s="421"/>
      <c r="AP127" s="421"/>
      <c r="AQ127" s="421"/>
      <c r="AR127" s="421"/>
      <c r="AS127" s="421"/>
      <c r="AT127" s="421"/>
      <c r="AU127" s="421"/>
      <c r="AV127" s="421">
        <f>AD127*AM127</f>
        <v>51540.68</v>
      </c>
      <c r="AW127" s="421"/>
      <c r="AX127" s="421"/>
      <c r="AY127" s="421"/>
      <c r="AZ127" s="421"/>
      <c r="BA127" s="421"/>
      <c r="BB127" s="421"/>
      <c r="BC127" s="421"/>
      <c r="BD127" s="421"/>
      <c r="BE127" s="421"/>
    </row>
    <row r="128" spans="1:74" x14ac:dyDescent="0.2">
      <c r="A128" s="394" t="s">
        <v>312</v>
      </c>
      <c r="B128" s="394"/>
      <c r="C128" s="394"/>
      <c r="D128" s="435" t="s">
        <v>422</v>
      </c>
      <c r="E128" s="436"/>
      <c r="F128" s="436"/>
      <c r="G128" s="436"/>
      <c r="H128" s="436"/>
      <c r="I128" s="436"/>
      <c r="J128" s="436"/>
      <c r="K128" s="436"/>
      <c r="L128" s="436"/>
      <c r="M128" s="436"/>
      <c r="N128" s="436"/>
      <c r="O128" s="436"/>
      <c r="P128" s="436"/>
      <c r="Q128" s="436"/>
      <c r="R128" s="436"/>
      <c r="S128" s="436"/>
      <c r="T128" s="436"/>
      <c r="U128" s="436"/>
      <c r="V128" s="436"/>
      <c r="W128" s="436"/>
      <c r="X128" s="436"/>
      <c r="Y128" s="436"/>
      <c r="Z128" s="436"/>
      <c r="AA128" s="436"/>
      <c r="AB128" s="436"/>
      <c r="AC128" s="437"/>
      <c r="AD128" s="449">
        <v>1</v>
      </c>
      <c r="AE128" s="449"/>
      <c r="AF128" s="449"/>
      <c r="AG128" s="449"/>
      <c r="AH128" s="449"/>
      <c r="AI128" s="449"/>
      <c r="AJ128" s="449"/>
      <c r="AK128" s="449"/>
      <c r="AL128" s="449"/>
      <c r="AM128" s="421">
        <f>32794.28-10000</f>
        <v>22794.28</v>
      </c>
      <c r="AN128" s="421"/>
      <c r="AO128" s="421"/>
      <c r="AP128" s="421"/>
      <c r="AQ128" s="421"/>
      <c r="AR128" s="421"/>
      <c r="AS128" s="421"/>
      <c r="AT128" s="421"/>
      <c r="AU128" s="421"/>
      <c r="AV128" s="421">
        <f>AD128*AM128</f>
        <v>22794.28</v>
      </c>
      <c r="AW128" s="421"/>
      <c r="AX128" s="421"/>
      <c r="AY128" s="421"/>
      <c r="AZ128" s="421"/>
      <c r="BA128" s="421"/>
      <c r="BB128" s="421"/>
      <c r="BC128" s="421"/>
      <c r="BD128" s="421"/>
      <c r="BE128" s="421"/>
    </row>
    <row r="129" spans="1:77" x14ac:dyDescent="0.2">
      <c r="A129" s="394" t="s">
        <v>327</v>
      </c>
      <c r="B129" s="394"/>
      <c r="C129" s="394"/>
      <c r="D129" s="435" t="s">
        <v>423</v>
      </c>
      <c r="E129" s="436"/>
      <c r="F129" s="436"/>
      <c r="G129" s="436"/>
      <c r="H129" s="436"/>
      <c r="I129" s="436"/>
      <c r="J129" s="436"/>
      <c r="K129" s="436"/>
      <c r="L129" s="436"/>
      <c r="M129" s="436"/>
      <c r="N129" s="436"/>
      <c r="O129" s="436"/>
      <c r="P129" s="436"/>
      <c r="Q129" s="436"/>
      <c r="R129" s="436"/>
      <c r="S129" s="436"/>
      <c r="T129" s="436"/>
      <c r="U129" s="436"/>
      <c r="V129" s="436"/>
      <c r="W129" s="436"/>
      <c r="X129" s="436"/>
      <c r="Y129" s="436"/>
      <c r="Z129" s="436"/>
      <c r="AA129" s="436"/>
      <c r="AB129" s="436"/>
      <c r="AC129" s="437"/>
      <c r="AD129" s="449">
        <v>1</v>
      </c>
      <c r="AE129" s="449"/>
      <c r="AF129" s="449"/>
      <c r="AG129" s="449"/>
      <c r="AH129" s="449"/>
      <c r="AI129" s="449"/>
      <c r="AJ129" s="449"/>
      <c r="AK129" s="449"/>
      <c r="AL129" s="449"/>
      <c r="AM129" s="421">
        <v>800000</v>
      </c>
      <c r="AN129" s="421"/>
      <c r="AO129" s="421"/>
      <c r="AP129" s="421"/>
      <c r="AQ129" s="421"/>
      <c r="AR129" s="421"/>
      <c r="AS129" s="421"/>
      <c r="AT129" s="421"/>
      <c r="AU129" s="421"/>
      <c r="AV129" s="421">
        <f>AD129*AM129</f>
        <v>800000</v>
      </c>
      <c r="AW129" s="421"/>
      <c r="AX129" s="421"/>
      <c r="AY129" s="421"/>
      <c r="AZ129" s="421"/>
      <c r="BA129" s="421"/>
      <c r="BB129" s="421"/>
      <c r="BC129" s="421"/>
      <c r="BD129" s="421"/>
      <c r="BE129" s="421"/>
    </row>
    <row r="130" spans="1:77" x14ac:dyDescent="0.2">
      <c r="A130" s="394"/>
      <c r="B130" s="394"/>
      <c r="C130" s="394"/>
      <c r="D130" s="384" t="s">
        <v>292</v>
      </c>
      <c r="E130" s="385"/>
      <c r="F130" s="385"/>
      <c r="G130" s="385"/>
      <c r="H130" s="385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5"/>
      <c r="W130" s="385"/>
      <c r="X130" s="385"/>
      <c r="Y130" s="385"/>
      <c r="Z130" s="385"/>
      <c r="AA130" s="385"/>
      <c r="AB130" s="385"/>
      <c r="AC130" s="386"/>
      <c r="AD130" s="433"/>
      <c r="AE130" s="433"/>
      <c r="AF130" s="433"/>
      <c r="AG130" s="433"/>
      <c r="AH130" s="433"/>
      <c r="AI130" s="433"/>
      <c r="AJ130" s="433"/>
      <c r="AK130" s="433"/>
      <c r="AL130" s="433"/>
      <c r="AM130" s="393" t="s">
        <v>293</v>
      </c>
      <c r="AN130" s="393"/>
      <c r="AO130" s="393"/>
      <c r="AP130" s="393"/>
      <c r="AQ130" s="393"/>
      <c r="AR130" s="393"/>
      <c r="AS130" s="393"/>
      <c r="AT130" s="393"/>
      <c r="AU130" s="393"/>
      <c r="AV130" s="472">
        <f>SUM(AV127:BE129)</f>
        <v>874334.96</v>
      </c>
      <c r="AW130" s="472"/>
      <c r="AX130" s="472"/>
      <c r="AY130" s="472"/>
      <c r="AZ130" s="472"/>
      <c r="BA130" s="472"/>
      <c r="BB130" s="472"/>
      <c r="BC130" s="472"/>
      <c r="BD130" s="472"/>
      <c r="BE130" s="472"/>
      <c r="BP130" s="450" t="str">
        <f>Sheet1!F169</f>
        <v>Х</v>
      </c>
      <c r="BQ130" s="451"/>
      <c r="BR130" s="451"/>
      <c r="BS130" s="451"/>
      <c r="BT130" s="451"/>
      <c r="BU130" s="451"/>
      <c r="BV130" s="451"/>
      <c r="BW130" s="451"/>
      <c r="BX130" s="451"/>
      <c r="BY130" s="451"/>
    </row>
    <row r="131" spans="1:77" x14ac:dyDescent="0.2">
      <c r="BP131" s="450" t="e">
        <f>BP130-AV130</f>
        <v>#VALUE!</v>
      </c>
      <c r="BQ131" s="451"/>
      <c r="BR131" s="451"/>
      <c r="BS131" s="451"/>
      <c r="BT131" s="451"/>
      <c r="BU131" s="451"/>
      <c r="BV131" s="451"/>
      <c r="BW131" s="451"/>
      <c r="BX131" s="451"/>
      <c r="BY131" s="451"/>
    </row>
    <row r="132" spans="1:77" x14ac:dyDescent="0.2">
      <c r="A132" s="96" t="s">
        <v>282</v>
      </c>
      <c r="L132" s="444" t="s">
        <v>386</v>
      </c>
      <c r="M132" s="444"/>
      <c r="N132" s="444"/>
      <c r="O132" s="444"/>
      <c r="P132" s="444"/>
      <c r="Q132" s="444"/>
      <c r="R132" s="444"/>
      <c r="S132" s="444"/>
      <c r="T132" s="444"/>
      <c r="U132" s="444"/>
      <c r="V132" s="444"/>
      <c r="W132" s="444"/>
      <c r="X132" s="444"/>
      <c r="Y132" s="444"/>
      <c r="Z132" s="444"/>
      <c r="AA132" s="444"/>
      <c r="AB132" s="444"/>
      <c r="AC132" s="444"/>
      <c r="AD132" s="444"/>
      <c r="AE132" s="444"/>
      <c r="AF132" s="444"/>
      <c r="AG132" s="444"/>
      <c r="AH132" s="444"/>
      <c r="AI132" s="444"/>
      <c r="AJ132" s="444"/>
      <c r="AK132" s="444"/>
      <c r="AL132" s="444"/>
      <c r="AM132" s="444"/>
      <c r="AN132" s="444"/>
      <c r="AO132" s="444"/>
      <c r="AP132" s="444"/>
      <c r="AQ132" s="444"/>
      <c r="AR132" s="444"/>
      <c r="AS132" s="444"/>
      <c r="AT132" s="444"/>
      <c r="AU132" s="444"/>
      <c r="AV132" s="444"/>
      <c r="AW132" s="444"/>
      <c r="AX132" s="444"/>
      <c r="AY132" s="444"/>
      <c r="AZ132" s="444"/>
      <c r="BA132" s="444"/>
      <c r="BB132" s="444"/>
      <c r="BC132" s="444"/>
      <c r="BD132" s="444"/>
      <c r="BE132" s="444"/>
    </row>
    <row r="133" spans="1:77" ht="14.25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</row>
    <row r="134" spans="1:77" ht="14.25" x14ac:dyDescent="0.2">
      <c r="A134" s="431" t="s">
        <v>420</v>
      </c>
      <c r="B134" s="431"/>
      <c r="C134" s="431"/>
      <c r="D134" s="431"/>
      <c r="E134" s="431"/>
      <c r="F134" s="431"/>
      <c r="G134" s="431"/>
      <c r="H134" s="431"/>
      <c r="I134" s="431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W134" s="431"/>
      <c r="X134" s="431"/>
      <c r="Y134" s="431"/>
      <c r="Z134" s="431"/>
      <c r="AA134" s="431"/>
      <c r="AB134" s="431"/>
      <c r="AC134" s="431"/>
      <c r="AD134" s="431"/>
      <c r="AE134" s="431"/>
      <c r="AF134" s="431"/>
      <c r="AG134" s="431"/>
      <c r="AH134" s="431"/>
      <c r="AI134" s="431"/>
      <c r="AJ134" s="431"/>
      <c r="AK134" s="431"/>
      <c r="AL134" s="431"/>
      <c r="AM134" s="431"/>
      <c r="AN134" s="431"/>
      <c r="AO134" s="431"/>
      <c r="AP134" s="431"/>
      <c r="AQ134" s="431"/>
      <c r="AR134" s="431"/>
      <c r="AS134" s="431"/>
      <c r="AT134" s="431"/>
      <c r="AU134" s="431"/>
      <c r="AV134" s="431"/>
      <c r="AW134" s="431"/>
      <c r="AX134" s="98"/>
      <c r="AY134" s="98"/>
      <c r="AZ134" s="98"/>
      <c r="BA134" s="98"/>
      <c r="BB134" s="98"/>
      <c r="BC134" s="98"/>
      <c r="BD134" s="98"/>
      <c r="BE134" s="98"/>
    </row>
    <row r="135" spans="1:77" ht="14.25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</row>
    <row r="136" spans="1:77" ht="32.25" customHeight="1" x14ac:dyDescent="0.2">
      <c r="A136" s="314" t="s">
        <v>374</v>
      </c>
      <c r="B136" s="314"/>
      <c r="C136" s="314"/>
      <c r="D136" s="314"/>
      <c r="E136" s="314"/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  <c r="U136" s="314"/>
      <c r="V136" s="314"/>
      <c r="W136" s="314"/>
      <c r="X136" s="314"/>
      <c r="Y136" s="314"/>
      <c r="Z136" s="314"/>
      <c r="AA136" s="314"/>
      <c r="AB136" s="314"/>
      <c r="AC136" s="314"/>
      <c r="AD136" s="314"/>
      <c r="AE136" s="314"/>
      <c r="AF136" s="314"/>
      <c r="AG136" s="314"/>
      <c r="AH136" s="314"/>
      <c r="AI136" s="314"/>
      <c r="AJ136" s="314"/>
      <c r="AK136" s="314"/>
      <c r="AL136" s="314"/>
      <c r="AM136" s="314"/>
      <c r="AN136" s="314"/>
      <c r="AO136" s="314"/>
      <c r="AP136" s="314"/>
      <c r="AQ136" s="314"/>
      <c r="AR136" s="314"/>
      <c r="AS136" s="314"/>
      <c r="AT136" s="314"/>
      <c r="AU136" s="314"/>
      <c r="AV136" s="314"/>
      <c r="AW136" s="314"/>
      <c r="AX136" s="314"/>
      <c r="AY136" s="314"/>
      <c r="AZ136" s="314"/>
      <c r="BA136" s="314"/>
      <c r="BB136" s="314"/>
      <c r="BC136" s="314"/>
      <c r="BD136" s="314"/>
      <c r="BE136" s="314"/>
    </row>
    <row r="138" spans="1:77" ht="44.25" customHeight="1" x14ac:dyDescent="0.2">
      <c r="A138" s="394" t="s">
        <v>285</v>
      </c>
      <c r="B138" s="394"/>
      <c r="C138" s="394"/>
      <c r="D138" s="394" t="s">
        <v>334</v>
      </c>
      <c r="E138" s="394"/>
      <c r="F138" s="394"/>
      <c r="G138" s="394"/>
      <c r="H138" s="394"/>
      <c r="I138" s="394"/>
      <c r="J138" s="394"/>
      <c r="K138" s="394"/>
      <c r="L138" s="394"/>
      <c r="M138" s="394"/>
      <c r="N138" s="394"/>
      <c r="O138" s="394"/>
      <c r="P138" s="394"/>
      <c r="Q138" s="394"/>
      <c r="R138" s="394"/>
      <c r="S138" s="394"/>
      <c r="T138" s="394"/>
      <c r="U138" s="394"/>
      <c r="V138" s="394"/>
      <c r="W138" s="394"/>
      <c r="X138" s="394"/>
      <c r="Y138" s="394"/>
      <c r="Z138" s="394"/>
      <c r="AA138" s="394"/>
      <c r="AB138" s="394"/>
      <c r="AC138" s="394"/>
      <c r="AD138" s="394" t="s">
        <v>353</v>
      </c>
      <c r="AE138" s="394"/>
      <c r="AF138" s="394"/>
      <c r="AG138" s="394"/>
      <c r="AH138" s="394"/>
      <c r="AI138" s="394"/>
      <c r="AJ138" s="394"/>
      <c r="AK138" s="394"/>
      <c r="AL138" s="394"/>
      <c r="AM138" s="394" t="s">
        <v>362</v>
      </c>
      <c r="AN138" s="394"/>
      <c r="AO138" s="394"/>
      <c r="AP138" s="394"/>
      <c r="AQ138" s="394"/>
      <c r="AR138" s="394"/>
      <c r="AS138" s="394"/>
      <c r="AT138" s="394"/>
      <c r="AU138" s="394"/>
      <c r="AV138" s="394" t="s">
        <v>363</v>
      </c>
      <c r="AW138" s="394"/>
      <c r="AX138" s="394"/>
      <c r="AY138" s="394"/>
      <c r="AZ138" s="394"/>
      <c r="BA138" s="394"/>
      <c r="BB138" s="394"/>
      <c r="BC138" s="394"/>
      <c r="BD138" s="394"/>
      <c r="BE138" s="394"/>
    </row>
    <row r="139" spans="1:77" x14ac:dyDescent="0.2">
      <c r="A139" s="447"/>
      <c r="B139" s="447"/>
      <c r="C139" s="447"/>
      <c r="D139" s="447">
        <v>1</v>
      </c>
      <c r="E139" s="447"/>
      <c r="F139" s="447"/>
      <c r="G139" s="447"/>
      <c r="H139" s="447"/>
      <c r="I139" s="447"/>
      <c r="J139" s="447"/>
      <c r="K139" s="447"/>
      <c r="L139" s="447"/>
      <c r="M139" s="447"/>
      <c r="N139" s="447"/>
      <c r="O139" s="447"/>
      <c r="P139" s="447"/>
      <c r="Q139" s="447"/>
      <c r="R139" s="447"/>
      <c r="S139" s="447"/>
      <c r="T139" s="447"/>
      <c r="U139" s="447"/>
      <c r="V139" s="447"/>
      <c r="W139" s="447"/>
      <c r="X139" s="447"/>
      <c r="Y139" s="447"/>
      <c r="Z139" s="447"/>
      <c r="AA139" s="447"/>
      <c r="AB139" s="447"/>
      <c r="AC139" s="447"/>
      <c r="AD139" s="447">
        <v>2</v>
      </c>
      <c r="AE139" s="447"/>
      <c r="AF139" s="447"/>
      <c r="AG139" s="447"/>
      <c r="AH139" s="447"/>
      <c r="AI139" s="447"/>
      <c r="AJ139" s="447"/>
      <c r="AK139" s="447"/>
      <c r="AL139" s="447"/>
      <c r="AM139" s="447">
        <v>3</v>
      </c>
      <c r="AN139" s="447"/>
      <c r="AO139" s="447"/>
      <c r="AP139" s="447"/>
      <c r="AQ139" s="447"/>
      <c r="AR139" s="447"/>
      <c r="AS139" s="447"/>
      <c r="AT139" s="447"/>
      <c r="AU139" s="447"/>
      <c r="AV139" s="447">
        <v>4</v>
      </c>
      <c r="AW139" s="447"/>
      <c r="AX139" s="447"/>
      <c r="AY139" s="447"/>
      <c r="AZ139" s="447"/>
      <c r="BA139" s="447"/>
      <c r="BB139" s="447"/>
      <c r="BC139" s="447"/>
      <c r="BD139" s="447"/>
      <c r="BE139" s="447"/>
    </row>
    <row r="140" spans="1:77" x14ac:dyDescent="0.2">
      <c r="A140" s="394" t="s">
        <v>304</v>
      </c>
      <c r="B140" s="394"/>
      <c r="C140" s="394"/>
      <c r="D140" s="435" t="s">
        <v>423</v>
      </c>
      <c r="E140" s="436"/>
      <c r="F140" s="436"/>
      <c r="G140" s="436"/>
      <c r="H140" s="436"/>
      <c r="I140" s="436"/>
      <c r="J140" s="436"/>
      <c r="K140" s="436"/>
      <c r="L140" s="436"/>
      <c r="M140" s="436"/>
      <c r="N140" s="436"/>
      <c r="O140" s="436"/>
      <c r="P140" s="436"/>
      <c r="Q140" s="436"/>
      <c r="R140" s="436"/>
      <c r="S140" s="436"/>
      <c r="T140" s="436"/>
      <c r="U140" s="436"/>
      <c r="V140" s="436"/>
      <c r="W140" s="436"/>
      <c r="X140" s="436"/>
      <c r="Y140" s="436"/>
      <c r="Z140" s="436"/>
      <c r="AA140" s="436"/>
      <c r="AB140" s="436"/>
      <c r="AC140" s="437"/>
      <c r="AD140" s="449">
        <v>1</v>
      </c>
      <c r="AE140" s="449"/>
      <c r="AF140" s="449"/>
      <c r="AG140" s="449"/>
      <c r="AH140" s="449"/>
      <c r="AI140" s="449"/>
      <c r="AJ140" s="449"/>
      <c r="AK140" s="449"/>
      <c r="AL140" s="449"/>
      <c r="AM140" s="421">
        <f>1610645.59+10000</f>
        <v>1620645.59</v>
      </c>
      <c r="AN140" s="421"/>
      <c r="AO140" s="421"/>
      <c r="AP140" s="421"/>
      <c r="AQ140" s="421"/>
      <c r="AR140" s="421"/>
      <c r="AS140" s="421"/>
      <c r="AT140" s="421"/>
      <c r="AU140" s="421"/>
      <c r="AV140" s="421">
        <f>AD140*AM140</f>
        <v>1620645.59</v>
      </c>
      <c r="AW140" s="421"/>
      <c r="AX140" s="421"/>
      <c r="AY140" s="421"/>
      <c r="AZ140" s="421"/>
      <c r="BA140" s="421"/>
      <c r="BB140" s="421"/>
      <c r="BC140" s="421"/>
      <c r="BD140" s="421"/>
      <c r="BE140" s="421"/>
    </row>
    <row r="141" spans="1:77" x14ac:dyDescent="0.2">
      <c r="A141" s="394" t="s">
        <v>312</v>
      </c>
      <c r="B141" s="394"/>
      <c r="C141" s="394"/>
      <c r="D141" s="460" t="s">
        <v>427</v>
      </c>
      <c r="E141" s="461"/>
      <c r="F141" s="461"/>
      <c r="G141" s="461"/>
      <c r="H141" s="461"/>
      <c r="I141" s="461"/>
      <c r="J141" s="461"/>
      <c r="K141" s="461"/>
      <c r="L141" s="461"/>
      <c r="M141" s="461"/>
      <c r="N141" s="461"/>
      <c r="O141" s="461"/>
      <c r="P141" s="461"/>
      <c r="Q141" s="461"/>
      <c r="R141" s="461"/>
      <c r="S141" s="461"/>
      <c r="T141" s="461"/>
      <c r="U141" s="461"/>
      <c r="V141" s="461"/>
      <c r="W141" s="461"/>
      <c r="X141" s="461"/>
      <c r="Y141" s="461"/>
      <c r="Z141" s="461"/>
      <c r="AA141" s="461"/>
      <c r="AB141" s="461"/>
      <c r="AC141" s="462"/>
      <c r="AD141" s="433">
        <v>1</v>
      </c>
      <c r="AE141" s="433"/>
      <c r="AF141" s="433"/>
      <c r="AG141" s="433"/>
      <c r="AH141" s="433"/>
      <c r="AI141" s="433"/>
      <c r="AJ141" s="433"/>
      <c r="AK141" s="433"/>
      <c r="AL141" s="433"/>
      <c r="AM141" s="472">
        <f>100000+13564.43+15802.94</f>
        <v>129367.37</v>
      </c>
      <c r="AN141" s="472"/>
      <c r="AO141" s="472"/>
      <c r="AP141" s="472"/>
      <c r="AQ141" s="472"/>
      <c r="AR141" s="472"/>
      <c r="AS141" s="472"/>
      <c r="AT141" s="472"/>
      <c r="AU141" s="472"/>
      <c r="AV141" s="472">
        <f>AD141*AM141</f>
        <v>129367.37</v>
      </c>
      <c r="AW141" s="472"/>
      <c r="AX141" s="472"/>
      <c r="AY141" s="472"/>
      <c r="AZ141" s="472"/>
      <c r="BA141" s="472"/>
      <c r="BB141" s="472"/>
      <c r="BC141" s="472"/>
      <c r="BD141" s="472"/>
      <c r="BE141" s="472"/>
    </row>
    <row r="142" spans="1:77" x14ac:dyDescent="0.2">
      <c r="A142" s="394"/>
      <c r="B142" s="394"/>
      <c r="C142" s="394"/>
      <c r="D142" s="384" t="s">
        <v>292</v>
      </c>
      <c r="E142" s="385"/>
      <c r="F142" s="385"/>
      <c r="G142" s="385"/>
      <c r="H142" s="385"/>
      <c r="I142" s="385"/>
      <c r="J142" s="385"/>
      <c r="K142" s="385"/>
      <c r="L142" s="385"/>
      <c r="M142" s="385"/>
      <c r="N142" s="385"/>
      <c r="O142" s="385"/>
      <c r="P142" s="385"/>
      <c r="Q142" s="385"/>
      <c r="R142" s="385"/>
      <c r="S142" s="385"/>
      <c r="T142" s="385"/>
      <c r="U142" s="385"/>
      <c r="V142" s="385"/>
      <c r="W142" s="385"/>
      <c r="X142" s="385"/>
      <c r="Y142" s="385"/>
      <c r="Z142" s="385"/>
      <c r="AA142" s="385"/>
      <c r="AB142" s="385"/>
      <c r="AC142" s="386"/>
      <c r="AD142" s="433"/>
      <c r="AE142" s="433"/>
      <c r="AF142" s="433"/>
      <c r="AG142" s="433"/>
      <c r="AH142" s="433"/>
      <c r="AI142" s="433"/>
      <c r="AJ142" s="433"/>
      <c r="AK142" s="433"/>
      <c r="AL142" s="433"/>
      <c r="AM142" s="393" t="s">
        <v>293</v>
      </c>
      <c r="AN142" s="393"/>
      <c r="AO142" s="393"/>
      <c r="AP142" s="393"/>
      <c r="AQ142" s="393"/>
      <c r="AR142" s="393"/>
      <c r="AS142" s="393"/>
      <c r="AT142" s="393"/>
      <c r="AU142" s="393"/>
      <c r="AV142" s="406">
        <f>SUM(AV140:BE141)</f>
        <v>1750012.96</v>
      </c>
      <c r="AW142" s="406"/>
      <c r="AX142" s="406"/>
      <c r="AY142" s="406"/>
      <c r="AZ142" s="406"/>
      <c r="BA142" s="406"/>
      <c r="BB142" s="406"/>
      <c r="BC142" s="406"/>
      <c r="BD142" s="406"/>
      <c r="BE142" s="406"/>
      <c r="BP142" s="465" t="str">
        <f>Sheet1!I169</f>
        <v>Х</v>
      </c>
      <c r="BQ142" s="465"/>
      <c r="BR142" s="465"/>
      <c r="BS142" s="465"/>
      <c r="BT142" s="465"/>
      <c r="BU142" s="465"/>
      <c r="BV142" s="465"/>
      <c r="BW142" s="465"/>
      <c r="BX142" s="465"/>
      <c r="BY142" s="465"/>
    </row>
    <row r="143" spans="1:77" x14ac:dyDescent="0.2">
      <c r="BP143" s="465" t="e">
        <f>BP142-AV142</f>
        <v>#VALUE!</v>
      </c>
      <c r="BQ143" s="465"/>
      <c r="BR143" s="465"/>
      <c r="BS143" s="465"/>
      <c r="BT143" s="465"/>
      <c r="BU143" s="465"/>
      <c r="BV143" s="465"/>
      <c r="BW143" s="465"/>
      <c r="BX143" s="465"/>
      <c r="BY143" s="465"/>
    </row>
    <row r="144" spans="1:77" x14ac:dyDescent="0.2">
      <c r="A144" s="96" t="s">
        <v>282</v>
      </c>
      <c r="L144" s="444" t="s">
        <v>386</v>
      </c>
      <c r="M144" s="444"/>
      <c r="N144" s="444"/>
      <c r="O144" s="444"/>
      <c r="P144" s="444"/>
      <c r="Q144" s="444"/>
      <c r="R144" s="444"/>
      <c r="S144" s="444"/>
      <c r="T144" s="444"/>
      <c r="U144" s="444"/>
      <c r="V144" s="444"/>
      <c r="W144" s="444"/>
      <c r="X144" s="444"/>
      <c r="Y144" s="444"/>
      <c r="Z144" s="444"/>
      <c r="AA144" s="444"/>
      <c r="AB144" s="444"/>
      <c r="AC144" s="444"/>
      <c r="AD144" s="444"/>
      <c r="AE144" s="444"/>
      <c r="AF144" s="444"/>
      <c r="AG144" s="444"/>
      <c r="AH144" s="444"/>
      <c r="AI144" s="444"/>
      <c r="AJ144" s="444"/>
      <c r="AK144" s="444"/>
      <c r="AL144" s="444"/>
      <c r="AM144" s="444"/>
      <c r="AN144" s="444"/>
      <c r="AO144" s="444"/>
      <c r="AP144" s="444"/>
      <c r="AQ144" s="444"/>
      <c r="AR144" s="444"/>
      <c r="AS144" s="444"/>
      <c r="AT144" s="444"/>
      <c r="AU144" s="444"/>
      <c r="AV144" s="444"/>
      <c r="AW144" s="444"/>
      <c r="AX144" s="444"/>
      <c r="AY144" s="444"/>
      <c r="AZ144" s="444"/>
      <c r="BA144" s="444"/>
      <c r="BB144" s="444"/>
      <c r="BC144" s="444"/>
      <c r="BD144" s="444"/>
      <c r="BE144" s="444"/>
    </row>
    <row r="145" spans="1:78" ht="14.25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</row>
    <row r="146" spans="1:78" ht="14.25" x14ac:dyDescent="0.2">
      <c r="A146" s="431" t="s">
        <v>420</v>
      </c>
      <c r="B146" s="431"/>
      <c r="C146" s="431"/>
      <c r="D146" s="431"/>
      <c r="E146" s="431"/>
      <c r="F146" s="431"/>
      <c r="G146" s="431"/>
      <c r="H146" s="431"/>
      <c r="I146" s="431"/>
      <c r="J146" s="431"/>
      <c r="K146" s="431"/>
      <c r="L146" s="431"/>
      <c r="M146" s="431"/>
      <c r="N146" s="431"/>
      <c r="O146" s="431"/>
      <c r="P146" s="431"/>
      <c r="Q146" s="431"/>
      <c r="R146" s="431"/>
      <c r="S146" s="431"/>
      <c r="T146" s="431"/>
      <c r="U146" s="431"/>
      <c r="V146" s="431"/>
      <c r="W146" s="431"/>
      <c r="X146" s="431"/>
      <c r="Y146" s="431"/>
      <c r="Z146" s="431"/>
      <c r="AA146" s="431"/>
      <c r="AB146" s="431"/>
      <c r="AC146" s="431"/>
      <c r="AD146" s="431"/>
      <c r="AE146" s="431"/>
      <c r="AF146" s="431"/>
      <c r="AG146" s="431"/>
      <c r="AH146" s="431"/>
      <c r="AI146" s="431"/>
      <c r="AJ146" s="431"/>
      <c r="AK146" s="431"/>
      <c r="AL146" s="431"/>
      <c r="AM146" s="431"/>
      <c r="AN146" s="431"/>
      <c r="AO146" s="431"/>
      <c r="AP146" s="431"/>
      <c r="AQ146" s="431"/>
      <c r="AR146" s="431"/>
      <c r="AS146" s="431"/>
      <c r="AT146" s="431"/>
      <c r="AU146" s="431"/>
      <c r="AV146" s="431"/>
      <c r="AW146" s="431"/>
      <c r="AX146" s="98"/>
      <c r="AY146" s="98"/>
      <c r="AZ146" s="98"/>
      <c r="BA146" s="98"/>
      <c r="BB146" s="98"/>
      <c r="BC146" s="98"/>
      <c r="BD146" s="98"/>
      <c r="BE146" s="98"/>
    </row>
    <row r="147" spans="1:78" ht="14.25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</row>
    <row r="148" spans="1:78" ht="81.75" customHeight="1" x14ac:dyDescent="0.2">
      <c r="A148" s="473" t="s">
        <v>375</v>
      </c>
      <c r="B148" s="473"/>
      <c r="C148" s="473"/>
      <c r="D148" s="473"/>
      <c r="E148" s="473"/>
      <c r="F148" s="473"/>
      <c r="G148" s="473"/>
      <c r="H148" s="473"/>
      <c r="I148" s="473"/>
      <c r="J148" s="473"/>
      <c r="K148" s="473"/>
      <c r="L148" s="473"/>
      <c r="M148" s="473"/>
      <c r="N148" s="473"/>
      <c r="O148" s="473"/>
      <c r="P148" s="473"/>
      <c r="Q148" s="473"/>
      <c r="R148" s="473"/>
      <c r="S148" s="473"/>
      <c r="T148" s="473"/>
      <c r="U148" s="473"/>
      <c r="V148" s="473"/>
      <c r="W148" s="473"/>
      <c r="X148" s="473"/>
      <c r="Y148" s="473"/>
      <c r="Z148" s="473"/>
      <c r="AA148" s="473"/>
      <c r="AB148" s="473"/>
      <c r="AC148" s="473"/>
      <c r="AD148" s="473"/>
      <c r="AE148" s="473"/>
      <c r="AF148" s="473"/>
      <c r="AG148" s="473"/>
      <c r="AH148" s="473"/>
      <c r="AI148" s="473"/>
      <c r="AJ148" s="473"/>
      <c r="AK148" s="473"/>
      <c r="AL148" s="473"/>
      <c r="AM148" s="473"/>
      <c r="AN148" s="473"/>
      <c r="AO148" s="473"/>
      <c r="AP148" s="473"/>
      <c r="AQ148" s="473"/>
      <c r="AR148" s="473"/>
      <c r="AS148" s="473"/>
      <c r="AT148" s="473"/>
      <c r="AU148" s="473"/>
      <c r="AV148" s="473"/>
      <c r="AW148" s="473"/>
      <c r="AX148" s="473"/>
      <c r="AY148" s="473"/>
      <c r="AZ148" s="473"/>
      <c r="BA148" s="473"/>
      <c r="BB148" s="473"/>
      <c r="BC148" s="473"/>
      <c r="BD148" s="473"/>
      <c r="BE148" s="473"/>
    </row>
    <row r="150" spans="1:78" x14ac:dyDescent="0.2">
      <c r="A150" s="394" t="s">
        <v>285</v>
      </c>
      <c r="B150" s="394"/>
      <c r="C150" s="394"/>
      <c r="D150" s="394" t="s">
        <v>334</v>
      </c>
      <c r="E150" s="394"/>
      <c r="F150" s="394"/>
      <c r="G150" s="394"/>
      <c r="H150" s="394"/>
      <c r="I150" s="394"/>
      <c r="J150" s="394"/>
      <c r="K150" s="394"/>
      <c r="L150" s="394"/>
      <c r="M150" s="394"/>
      <c r="N150" s="394"/>
      <c r="O150" s="394"/>
      <c r="P150" s="394"/>
      <c r="Q150" s="394"/>
      <c r="R150" s="394"/>
      <c r="S150" s="394"/>
      <c r="T150" s="394"/>
      <c r="U150" s="394"/>
      <c r="V150" s="394"/>
      <c r="W150" s="394"/>
      <c r="X150" s="394"/>
      <c r="Y150" s="394"/>
      <c r="Z150" s="394"/>
      <c r="AA150" s="394"/>
      <c r="AB150" s="394"/>
      <c r="AC150" s="394"/>
      <c r="AD150" s="394" t="s">
        <v>353</v>
      </c>
      <c r="AE150" s="394"/>
      <c r="AF150" s="394"/>
      <c r="AG150" s="394"/>
      <c r="AH150" s="394"/>
      <c r="AI150" s="394"/>
      <c r="AJ150" s="394"/>
      <c r="AK150" s="394"/>
      <c r="AL150" s="394"/>
      <c r="AM150" s="394" t="s">
        <v>362</v>
      </c>
      <c r="AN150" s="394"/>
      <c r="AO150" s="394"/>
      <c r="AP150" s="394"/>
      <c r="AQ150" s="394"/>
      <c r="AR150" s="394"/>
      <c r="AS150" s="394"/>
      <c r="AT150" s="394"/>
      <c r="AU150" s="394"/>
      <c r="AV150" s="394" t="s">
        <v>363</v>
      </c>
      <c r="AW150" s="394"/>
      <c r="AX150" s="394"/>
      <c r="AY150" s="394"/>
      <c r="AZ150" s="394"/>
      <c r="BA150" s="394"/>
      <c r="BB150" s="394"/>
      <c r="BC150" s="394"/>
      <c r="BD150" s="394"/>
      <c r="BE150" s="394"/>
    </row>
    <row r="151" spans="1:78" x14ac:dyDescent="0.2">
      <c r="A151" s="447"/>
      <c r="B151" s="447"/>
      <c r="C151" s="447"/>
      <c r="D151" s="447">
        <v>1</v>
      </c>
      <c r="E151" s="447"/>
      <c r="F151" s="447"/>
      <c r="G151" s="447"/>
      <c r="H151" s="447"/>
      <c r="I151" s="447"/>
      <c r="J151" s="447"/>
      <c r="K151" s="447"/>
      <c r="L151" s="447"/>
      <c r="M151" s="447"/>
      <c r="N151" s="447"/>
      <c r="O151" s="447"/>
      <c r="P151" s="447"/>
      <c r="Q151" s="447"/>
      <c r="R151" s="447"/>
      <c r="S151" s="447"/>
      <c r="T151" s="447"/>
      <c r="U151" s="447"/>
      <c r="V151" s="447"/>
      <c r="W151" s="447"/>
      <c r="X151" s="447"/>
      <c r="Y151" s="447"/>
      <c r="Z151" s="447"/>
      <c r="AA151" s="447"/>
      <c r="AB151" s="447"/>
      <c r="AC151" s="447"/>
      <c r="AD151" s="447">
        <v>2</v>
      </c>
      <c r="AE151" s="447"/>
      <c r="AF151" s="447"/>
      <c r="AG151" s="447"/>
      <c r="AH151" s="447"/>
      <c r="AI151" s="447"/>
      <c r="AJ151" s="447"/>
      <c r="AK151" s="447"/>
      <c r="AL151" s="447"/>
      <c r="AM151" s="447">
        <v>3</v>
      </c>
      <c r="AN151" s="447"/>
      <c r="AO151" s="447"/>
      <c r="AP151" s="447"/>
      <c r="AQ151" s="447"/>
      <c r="AR151" s="447"/>
      <c r="AS151" s="447"/>
      <c r="AT151" s="447"/>
      <c r="AU151" s="447"/>
      <c r="AV151" s="447">
        <v>4</v>
      </c>
      <c r="AW151" s="447"/>
      <c r="AX151" s="447"/>
      <c r="AY151" s="447"/>
      <c r="AZ151" s="447"/>
      <c r="BA151" s="447"/>
      <c r="BB151" s="447"/>
      <c r="BC151" s="447"/>
      <c r="BD151" s="447"/>
      <c r="BE151" s="447"/>
    </row>
    <row r="152" spans="1:78" ht="25.5" customHeight="1" x14ac:dyDescent="0.2">
      <c r="A152" s="394" t="s">
        <v>304</v>
      </c>
      <c r="B152" s="394"/>
      <c r="C152" s="394"/>
      <c r="D152" s="435" t="s">
        <v>424</v>
      </c>
      <c r="E152" s="436"/>
      <c r="F152" s="436"/>
      <c r="G152" s="436"/>
      <c r="H152" s="436"/>
      <c r="I152" s="436"/>
      <c r="J152" s="436"/>
      <c r="K152" s="436"/>
      <c r="L152" s="436"/>
      <c r="M152" s="436"/>
      <c r="N152" s="436"/>
      <c r="O152" s="436"/>
      <c r="P152" s="436"/>
      <c r="Q152" s="436"/>
      <c r="R152" s="436"/>
      <c r="S152" s="436"/>
      <c r="T152" s="436"/>
      <c r="U152" s="436"/>
      <c r="V152" s="436"/>
      <c r="W152" s="436"/>
      <c r="X152" s="436"/>
      <c r="Y152" s="436"/>
      <c r="Z152" s="436"/>
      <c r="AA152" s="436"/>
      <c r="AB152" s="436"/>
      <c r="AC152" s="437"/>
      <c r="AD152" s="449">
        <v>1</v>
      </c>
      <c r="AE152" s="449"/>
      <c r="AF152" s="449"/>
      <c r="AG152" s="449"/>
      <c r="AH152" s="449"/>
      <c r="AI152" s="449"/>
      <c r="AJ152" s="449"/>
      <c r="AK152" s="449"/>
      <c r="AL152" s="449"/>
      <c r="AM152" s="421">
        <v>25051.33</v>
      </c>
      <c r="AN152" s="421"/>
      <c r="AO152" s="421"/>
      <c r="AP152" s="421"/>
      <c r="AQ152" s="421"/>
      <c r="AR152" s="421"/>
      <c r="AS152" s="421"/>
      <c r="AT152" s="421"/>
      <c r="AU152" s="421"/>
      <c r="AV152" s="421">
        <f>AD152*AM152</f>
        <v>25051.33</v>
      </c>
      <c r="AW152" s="421"/>
      <c r="AX152" s="421"/>
      <c r="AY152" s="421"/>
      <c r="AZ152" s="421"/>
      <c r="BA152" s="421"/>
      <c r="BB152" s="421"/>
      <c r="BC152" s="421"/>
      <c r="BD152" s="421"/>
      <c r="BE152" s="421"/>
    </row>
    <row r="153" spans="1:78" x14ac:dyDescent="0.2">
      <c r="A153" s="394"/>
      <c r="B153" s="394"/>
      <c r="C153" s="394"/>
      <c r="D153" s="394"/>
      <c r="E153" s="394"/>
      <c r="F153" s="394"/>
      <c r="G153" s="394"/>
      <c r="H153" s="394"/>
      <c r="I153" s="394"/>
      <c r="J153" s="394"/>
      <c r="K153" s="394"/>
      <c r="L153" s="394"/>
      <c r="M153" s="394"/>
      <c r="N153" s="394"/>
      <c r="O153" s="394"/>
      <c r="P153" s="394"/>
      <c r="Q153" s="394"/>
      <c r="R153" s="394"/>
      <c r="S153" s="394"/>
      <c r="T153" s="394"/>
      <c r="U153" s="394"/>
      <c r="V153" s="394"/>
      <c r="W153" s="394"/>
      <c r="X153" s="394"/>
      <c r="Y153" s="394"/>
      <c r="Z153" s="394"/>
      <c r="AA153" s="394"/>
      <c r="AB153" s="394"/>
      <c r="AC153" s="394"/>
      <c r="AD153" s="433"/>
      <c r="AE153" s="433"/>
      <c r="AF153" s="433"/>
      <c r="AG153" s="433"/>
      <c r="AH153" s="433"/>
      <c r="AI153" s="433"/>
      <c r="AJ153" s="433"/>
      <c r="AK153" s="433"/>
      <c r="AL153" s="433"/>
      <c r="AM153" s="393">
        <v>1</v>
      </c>
      <c r="AN153" s="393"/>
      <c r="AO153" s="393"/>
      <c r="AP153" s="393"/>
      <c r="AQ153" s="393"/>
      <c r="AR153" s="393"/>
      <c r="AS153" s="393"/>
      <c r="AT153" s="393"/>
      <c r="AU153" s="393"/>
      <c r="AV153" s="393">
        <f>AD153*AM153</f>
        <v>0</v>
      </c>
      <c r="AW153" s="393"/>
      <c r="AX153" s="393"/>
      <c r="AY153" s="393"/>
      <c r="AZ153" s="393"/>
      <c r="BA153" s="393"/>
      <c r="BB153" s="393"/>
      <c r="BC153" s="393"/>
      <c r="BD153" s="393"/>
      <c r="BE153" s="393"/>
    </row>
    <row r="154" spans="1:78" x14ac:dyDescent="0.2">
      <c r="A154" s="394"/>
      <c r="B154" s="394"/>
      <c r="C154" s="394"/>
      <c r="D154" s="384" t="s">
        <v>292</v>
      </c>
      <c r="E154" s="385"/>
      <c r="F154" s="385"/>
      <c r="G154" s="385"/>
      <c r="H154" s="385"/>
      <c r="I154" s="385"/>
      <c r="J154" s="385"/>
      <c r="K154" s="385"/>
      <c r="L154" s="385"/>
      <c r="M154" s="385"/>
      <c r="N154" s="385"/>
      <c r="O154" s="385"/>
      <c r="P154" s="385"/>
      <c r="Q154" s="385"/>
      <c r="R154" s="385"/>
      <c r="S154" s="385"/>
      <c r="T154" s="385"/>
      <c r="U154" s="385"/>
      <c r="V154" s="385"/>
      <c r="W154" s="385"/>
      <c r="X154" s="385"/>
      <c r="Y154" s="385"/>
      <c r="Z154" s="385"/>
      <c r="AA154" s="385"/>
      <c r="AB154" s="385"/>
      <c r="AC154" s="386"/>
      <c r="AD154" s="433"/>
      <c r="AE154" s="433"/>
      <c r="AF154" s="433"/>
      <c r="AG154" s="433"/>
      <c r="AH154" s="433"/>
      <c r="AI154" s="433"/>
      <c r="AJ154" s="433"/>
      <c r="AK154" s="433"/>
      <c r="AL154" s="433"/>
      <c r="AM154" s="393" t="s">
        <v>293</v>
      </c>
      <c r="AN154" s="393"/>
      <c r="AO154" s="393"/>
      <c r="AP154" s="393"/>
      <c r="AQ154" s="393"/>
      <c r="AR154" s="393"/>
      <c r="AS154" s="393"/>
      <c r="AT154" s="393"/>
      <c r="AU154" s="393"/>
      <c r="AV154" s="406">
        <f>SUM(AV152:BE153)</f>
        <v>25051.33</v>
      </c>
      <c r="AW154" s="406"/>
      <c r="AX154" s="406"/>
      <c r="AY154" s="406"/>
      <c r="AZ154" s="406"/>
      <c r="BA154" s="406"/>
      <c r="BB154" s="406"/>
      <c r="BC154" s="406"/>
      <c r="BD154" s="406"/>
      <c r="BE154" s="406"/>
      <c r="BS154" s="465">
        <f>Sheet1!G169</f>
        <v>0</v>
      </c>
      <c r="BT154" s="465"/>
      <c r="BU154" s="465"/>
      <c r="BV154" s="465"/>
      <c r="BW154" s="465"/>
      <c r="BX154" s="465"/>
      <c r="BY154" s="465"/>
      <c r="BZ154" s="465"/>
    </row>
    <row r="157" spans="1:78" x14ac:dyDescent="0.2">
      <c r="A157" s="441" t="s">
        <v>131</v>
      </c>
      <c r="B157" s="441"/>
      <c r="C157" s="441"/>
      <c r="D157" s="441"/>
      <c r="E157" s="441"/>
      <c r="F157" s="441"/>
      <c r="G157" s="441"/>
      <c r="H157" s="441"/>
      <c r="I157" s="441"/>
      <c r="J157" s="441"/>
      <c r="K157" s="441"/>
      <c r="L157" s="441"/>
      <c r="M157" s="441"/>
      <c r="N157" s="441"/>
      <c r="O157" s="441"/>
      <c r="P157" s="441"/>
      <c r="Q157" s="441"/>
      <c r="R157" s="441"/>
      <c r="S157" s="441"/>
      <c r="AD157" s="440" t="s">
        <v>447</v>
      </c>
      <c r="AE157" s="440"/>
      <c r="AF157" s="440"/>
      <c r="AG157" s="440"/>
      <c r="AH157" s="440"/>
      <c r="AI157" s="440"/>
      <c r="AJ157" s="440"/>
      <c r="AK157" s="440"/>
      <c r="AL157" s="440"/>
      <c r="AM157" s="440"/>
      <c r="AN157" s="440"/>
      <c r="AO157" s="440"/>
      <c r="AP157" s="440"/>
      <c r="AQ157" s="440"/>
      <c r="AR157" s="440"/>
      <c r="AS157" s="440"/>
      <c r="AT157" s="440"/>
      <c r="AU157" s="440"/>
      <c r="AV157" s="440"/>
      <c r="AW157" s="440"/>
      <c r="AX157" s="440"/>
      <c r="AY157" s="440"/>
      <c r="AZ157" s="440"/>
      <c r="BA157" s="440"/>
      <c r="BB157" s="440"/>
      <c r="BC157" s="440"/>
      <c r="BD157" s="440"/>
      <c r="BE157" s="440"/>
    </row>
    <row r="158" spans="1:78" x14ac:dyDescent="0.2">
      <c r="A158" s="441" t="s">
        <v>132</v>
      </c>
      <c r="B158" s="441"/>
      <c r="C158" s="441"/>
      <c r="D158" s="441"/>
      <c r="E158" s="441"/>
      <c r="F158" s="441"/>
      <c r="G158" s="441"/>
      <c r="H158" s="441"/>
      <c r="I158" s="441"/>
      <c r="J158" s="441"/>
      <c r="K158" s="441"/>
      <c r="L158" s="441"/>
      <c r="M158" s="441"/>
      <c r="N158" s="441"/>
      <c r="O158" s="441"/>
      <c r="P158" s="441"/>
      <c r="Q158" s="441"/>
      <c r="R158" s="441"/>
      <c r="AD158" s="442" t="s">
        <v>128</v>
      </c>
      <c r="AE158" s="442"/>
      <c r="AF158" s="442"/>
      <c r="AG158" s="442"/>
      <c r="AH158" s="442"/>
      <c r="AI158" s="442"/>
      <c r="AJ158" s="442"/>
      <c r="AK158" s="442"/>
      <c r="AL158" s="442"/>
      <c r="AM158" s="442"/>
      <c r="AN158" s="442" t="s">
        <v>129</v>
      </c>
      <c r="AO158" s="442"/>
      <c r="AP158" s="442"/>
      <c r="AQ158" s="442"/>
      <c r="AR158" s="442"/>
      <c r="AS158" s="442"/>
      <c r="AT158" s="442"/>
      <c r="AU158" s="442"/>
      <c r="AV158" s="442"/>
      <c r="AW158" s="442"/>
      <c r="AX158" s="442"/>
      <c r="AY158" s="442"/>
      <c r="AZ158" s="442"/>
      <c r="BA158" s="442"/>
      <c r="BB158" s="442"/>
      <c r="BC158" s="442"/>
      <c r="BD158" s="442"/>
      <c r="BE158" s="442"/>
    </row>
    <row r="159" spans="1:78" x14ac:dyDescent="0.2">
      <c r="AU159" s="474">
        <f>AX22+AX48+AV70+AV90+AV104+AV116+AV130+AV142+AV154</f>
        <v>4801657.5999999996</v>
      </c>
      <c r="AV159" s="451"/>
      <c r="AW159" s="451"/>
      <c r="AX159" s="451"/>
      <c r="AY159" s="451"/>
      <c r="AZ159" s="451"/>
      <c r="BA159" s="451"/>
      <c r="BB159" s="451"/>
      <c r="BC159" s="451"/>
      <c r="BD159" s="451"/>
      <c r="BE159" s="451"/>
      <c r="BF159" s="451"/>
    </row>
  </sheetData>
  <mergeCells count="403">
    <mergeCell ref="BK71:BU71"/>
    <mergeCell ref="BK91:BV91"/>
    <mergeCell ref="A129:C129"/>
    <mergeCell ref="D129:AC129"/>
    <mergeCell ref="AD129:AL129"/>
    <mergeCell ref="AM129:AU129"/>
    <mergeCell ref="AV129:BE129"/>
    <mergeCell ref="AU159:BF159"/>
    <mergeCell ref="BS154:BZ154"/>
    <mergeCell ref="A153:C153"/>
    <mergeCell ref="D153:AC153"/>
    <mergeCell ref="AD153:AL153"/>
    <mergeCell ref="AM153:AU153"/>
    <mergeCell ref="AV153:BE153"/>
    <mergeCell ref="A154:C154"/>
    <mergeCell ref="D154:AC154"/>
    <mergeCell ref="AD154:AL154"/>
    <mergeCell ref="AM154:AU154"/>
    <mergeCell ref="AV154:BE154"/>
    <mergeCell ref="A151:C151"/>
    <mergeCell ref="D151:AC151"/>
    <mergeCell ref="AD151:AL151"/>
    <mergeCell ref="AM151:AU151"/>
    <mergeCell ref="AV151:BE151"/>
    <mergeCell ref="A152:C152"/>
    <mergeCell ref="D152:AC152"/>
    <mergeCell ref="AD152:AL152"/>
    <mergeCell ref="AM152:AU152"/>
    <mergeCell ref="AV152:BE152"/>
    <mergeCell ref="BP142:BY142"/>
    <mergeCell ref="BP143:BY143"/>
    <mergeCell ref="L144:BE144"/>
    <mergeCell ref="A146:AW146"/>
    <mergeCell ref="A148:BE148"/>
    <mergeCell ref="A150:C150"/>
    <mergeCell ref="D150:AC150"/>
    <mergeCell ref="AD150:AL150"/>
    <mergeCell ref="AM150:AU150"/>
    <mergeCell ref="AV150:BE150"/>
    <mergeCell ref="A141:C141"/>
    <mergeCell ref="D141:AC141"/>
    <mergeCell ref="AD141:AL141"/>
    <mergeCell ref="AM141:AU141"/>
    <mergeCell ref="AV141:BE141"/>
    <mergeCell ref="A142:C142"/>
    <mergeCell ref="D142:AC142"/>
    <mergeCell ref="AD142:AL142"/>
    <mergeCell ref="AM142:AU142"/>
    <mergeCell ref="AV142:BE142"/>
    <mergeCell ref="A139:C139"/>
    <mergeCell ref="D139:AC139"/>
    <mergeCell ref="AD139:AL139"/>
    <mergeCell ref="AM139:AU139"/>
    <mergeCell ref="AV139:BE139"/>
    <mergeCell ref="A140:C140"/>
    <mergeCell ref="D140:AC140"/>
    <mergeCell ref="AD140:AL140"/>
    <mergeCell ref="AM140:AU140"/>
    <mergeCell ref="AV140:BE140"/>
    <mergeCell ref="BP130:BY130"/>
    <mergeCell ref="BP131:BY131"/>
    <mergeCell ref="L132:BE132"/>
    <mergeCell ref="A134:AW134"/>
    <mergeCell ref="A136:BE136"/>
    <mergeCell ref="A138:C138"/>
    <mergeCell ref="D138:AC138"/>
    <mergeCell ref="AD138:AL138"/>
    <mergeCell ref="AM138:AU138"/>
    <mergeCell ref="AV138:BE138"/>
    <mergeCell ref="A128:C128"/>
    <mergeCell ref="D128:AC128"/>
    <mergeCell ref="AD128:AL128"/>
    <mergeCell ref="AM128:AU128"/>
    <mergeCell ref="AV128:BE128"/>
    <mergeCell ref="A130:C130"/>
    <mergeCell ref="D130:AC130"/>
    <mergeCell ref="AD130:AL130"/>
    <mergeCell ref="AM130:AU130"/>
    <mergeCell ref="AV130:BE130"/>
    <mergeCell ref="A126:C126"/>
    <mergeCell ref="D126:AC126"/>
    <mergeCell ref="AD126:AL126"/>
    <mergeCell ref="AM126:AU126"/>
    <mergeCell ref="AV126:BE126"/>
    <mergeCell ref="A127:C127"/>
    <mergeCell ref="D127:AC127"/>
    <mergeCell ref="AD127:AL127"/>
    <mergeCell ref="AM127:AU127"/>
    <mergeCell ref="AV127:BE127"/>
    <mergeCell ref="BN116:BV116"/>
    <mergeCell ref="L119:BE119"/>
    <mergeCell ref="A121:AW121"/>
    <mergeCell ref="A123:BF123"/>
    <mergeCell ref="A125:C125"/>
    <mergeCell ref="D125:AC125"/>
    <mergeCell ref="AD125:AL125"/>
    <mergeCell ref="AM125:AU125"/>
    <mergeCell ref="AV125:BE125"/>
    <mergeCell ref="BN117:BV117"/>
    <mergeCell ref="A115:C115"/>
    <mergeCell ref="D115:AC115"/>
    <mergeCell ref="AD115:AL115"/>
    <mergeCell ref="AM115:AU115"/>
    <mergeCell ref="AV115:BE115"/>
    <mergeCell ref="A116:C116"/>
    <mergeCell ref="D116:AC116"/>
    <mergeCell ref="AD116:AL116"/>
    <mergeCell ref="AM116:AU116"/>
    <mergeCell ref="AV116:BE116"/>
    <mergeCell ref="A113:C113"/>
    <mergeCell ref="D113:AC113"/>
    <mergeCell ref="AD113:AL113"/>
    <mergeCell ref="AM113:AU113"/>
    <mergeCell ref="AV113:BE113"/>
    <mergeCell ref="A114:C114"/>
    <mergeCell ref="D114:AC114"/>
    <mergeCell ref="AD114:AL114"/>
    <mergeCell ref="AM114:AU114"/>
    <mergeCell ref="AV114:BE114"/>
    <mergeCell ref="BM104:BU104"/>
    <mergeCell ref="L106:BE106"/>
    <mergeCell ref="A108:AW108"/>
    <mergeCell ref="A110:BE110"/>
    <mergeCell ref="A112:C112"/>
    <mergeCell ref="D112:AC112"/>
    <mergeCell ref="AD112:AL112"/>
    <mergeCell ref="AM112:AU112"/>
    <mergeCell ref="AV112:BE112"/>
    <mergeCell ref="A103:C103"/>
    <mergeCell ref="D103:AC103"/>
    <mergeCell ref="AD103:AL103"/>
    <mergeCell ref="AM103:AU103"/>
    <mergeCell ref="AV103:BE103"/>
    <mergeCell ref="A104:C104"/>
    <mergeCell ref="D104:AC104"/>
    <mergeCell ref="AD104:AL104"/>
    <mergeCell ref="AM104:AU104"/>
    <mergeCell ref="AV104:BE104"/>
    <mergeCell ref="A101:C101"/>
    <mergeCell ref="D101:AC101"/>
    <mergeCell ref="AD101:AL101"/>
    <mergeCell ref="AM101:AU101"/>
    <mergeCell ref="AV101:BE101"/>
    <mergeCell ref="A102:C102"/>
    <mergeCell ref="D102:AC102"/>
    <mergeCell ref="AD102:AL102"/>
    <mergeCell ref="AM102:AU102"/>
    <mergeCell ref="AV102:BE102"/>
    <mergeCell ref="L94:BE94"/>
    <mergeCell ref="A96:AW96"/>
    <mergeCell ref="A98:BE98"/>
    <mergeCell ref="A100:C100"/>
    <mergeCell ref="D100:AC100"/>
    <mergeCell ref="AD100:AL100"/>
    <mergeCell ref="AM100:AU100"/>
    <mergeCell ref="AV100:BE100"/>
    <mergeCell ref="A90:C90"/>
    <mergeCell ref="D90:AL90"/>
    <mergeCell ref="AM90:AU90"/>
    <mergeCell ref="AV90:BE90"/>
    <mergeCell ref="BK90:BV90"/>
    <mergeCell ref="A92:BE92"/>
    <mergeCell ref="A88:C88"/>
    <mergeCell ref="D88:AL88"/>
    <mergeCell ref="AM88:AU88"/>
    <mergeCell ref="AV88:BE88"/>
    <mergeCell ref="A89:C89"/>
    <mergeCell ref="D89:AL89"/>
    <mergeCell ref="AM89:AU89"/>
    <mergeCell ref="AV89:BE89"/>
    <mergeCell ref="A86:C86"/>
    <mergeCell ref="D86:AL86"/>
    <mergeCell ref="AM86:AU86"/>
    <mergeCell ref="AV86:BE86"/>
    <mergeCell ref="A87:C87"/>
    <mergeCell ref="D87:AL87"/>
    <mergeCell ref="AM87:AU87"/>
    <mergeCell ref="AV87:BE87"/>
    <mergeCell ref="A84:C84"/>
    <mergeCell ref="D84:AL84"/>
    <mergeCell ref="AM84:AU84"/>
    <mergeCell ref="AV84:BE84"/>
    <mergeCell ref="A85:C85"/>
    <mergeCell ref="D85:AL85"/>
    <mergeCell ref="AM85:AU85"/>
    <mergeCell ref="AV85:BE85"/>
    <mergeCell ref="A82:C82"/>
    <mergeCell ref="D82:AL82"/>
    <mergeCell ref="AM82:AU82"/>
    <mergeCell ref="AV82:BE82"/>
    <mergeCell ref="A83:C83"/>
    <mergeCell ref="D83:AL83"/>
    <mergeCell ref="AM83:AU83"/>
    <mergeCell ref="AV83:BE83"/>
    <mergeCell ref="A72:BE72"/>
    <mergeCell ref="L74:BE74"/>
    <mergeCell ref="A76:AW76"/>
    <mergeCell ref="A78:BE78"/>
    <mergeCell ref="A81:C81"/>
    <mergeCell ref="D81:AL81"/>
    <mergeCell ref="AM81:AU81"/>
    <mergeCell ref="AV81:BE81"/>
    <mergeCell ref="A70:C70"/>
    <mergeCell ref="D70:AC70"/>
    <mergeCell ref="AD70:AL70"/>
    <mergeCell ref="AM70:AU70"/>
    <mergeCell ref="AV70:BE70"/>
    <mergeCell ref="BK70:BU70"/>
    <mergeCell ref="A68:C68"/>
    <mergeCell ref="D68:AC68"/>
    <mergeCell ref="AD68:AL68"/>
    <mergeCell ref="AM68:AU68"/>
    <mergeCell ref="AV68:BE68"/>
    <mergeCell ref="A69:C69"/>
    <mergeCell ref="D69:AC69"/>
    <mergeCell ref="AD69:AL69"/>
    <mergeCell ref="AM69:AU69"/>
    <mergeCell ref="AV69:BE69"/>
    <mergeCell ref="A66:C66"/>
    <mergeCell ref="D66:AC66"/>
    <mergeCell ref="AD66:AL66"/>
    <mergeCell ref="AM66:AU66"/>
    <mergeCell ref="AV66:BE66"/>
    <mergeCell ref="A67:C67"/>
    <mergeCell ref="D67:AC67"/>
    <mergeCell ref="AD67:AL67"/>
    <mergeCell ref="AM67:AU67"/>
    <mergeCell ref="AV67:BE67"/>
    <mergeCell ref="A64:C64"/>
    <mergeCell ref="D64:AC64"/>
    <mergeCell ref="AD64:AL64"/>
    <mergeCell ref="AM64:AU64"/>
    <mergeCell ref="AV64:BE64"/>
    <mergeCell ref="A65:C65"/>
    <mergeCell ref="D65:AC65"/>
    <mergeCell ref="AD65:AL65"/>
    <mergeCell ref="AM65:AU65"/>
    <mergeCell ref="AV65:BE65"/>
    <mergeCell ref="A62:C62"/>
    <mergeCell ref="D62:AC62"/>
    <mergeCell ref="AD62:AL62"/>
    <mergeCell ref="AM62:AU62"/>
    <mergeCell ref="AV62:BE62"/>
    <mergeCell ref="A63:C63"/>
    <mergeCell ref="D63:AC63"/>
    <mergeCell ref="AD63:AL63"/>
    <mergeCell ref="AM63:AU63"/>
    <mergeCell ref="AV63:BE63"/>
    <mergeCell ref="A60:C60"/>
    <mergeCell ref="D60:AC60"/>
    <mergeCell ref="AD60:AL60"/>
    <mergeCell ref="AM60:AU60"/>
    <mergeCell ref="AV60:BE60"/>
    <mergeCell ref="A61:C61"/>
    <mergeCell ref="D61:AC61"/>
    <mergeCell ref="AD61:AL61"/>
    <mergeCell ref="AM61:AU61"/>
    <mergeCell ref="AV61:BE61"/>
    <mergeCell ref="A58:C58"/>
    <mergeCell ref="D58:AC58"/>
    <mergeCell ref="AD58:AL58"/>
    <mergeCell ref="AM58:AU58"/>
    <mergeCell ref="AV58:BE58"/>
    <mergeCell ref="A59:C59"/>
    <mergeCell ref="D59:AC59"/>
    <mergeCell ref="AD59:AL59"/>
    <mergeCell ref="AM59:AU59"/>
    <mergeCell ref="AV59:BE59"/>
    <mergeCell ref="BI48:BS48"/>
    <mergeCell ref="AY49:BD49"/>
    <mergeCell ref="A50:BE50"/>
    <mergeCell ref="L52:BE52"/>
    <mergeCell ref="A54:AW54"/>
    <mergeCell ref="A56:BE56"/>
    <mergeCell ref="A48:C48"/>
    <mergeCell ref="D48:S48"/>
    <mergeCell ref="T48:AE48"/>
    <mergeCell ref="AF48:AN48"/>
    <mergeCell ref="AO48:AW48"/>
    <mergeCell ref="AX48:BE48"/>
    <mergeCell ref="A47:C47"/>
    <mergeCell ref="D47:S47"/>
    <mergeCell ref="T47:AE47"/>
    <mergeCell ref="AF47:AN47"/>
    <mergeCell ref="AO47:AW47"/>
    <mergeCell ref="AX47:BE47"/>
    <mergeCell ref="A46:C46"/>
    <mergeCell ref="D46:S46"/>
    <mergeCell ref="T46:AE46"/>
    <mergeCell ref="AF46:AN46"/>
    <mergeCell ref="AO46:AW46"/>
    <mergeCell ref="AX46:BE46"/>
    <mergeCell ref="A45:C45"/>
    <mergeCell ref="D45:S45"/>
    <mergeCell ref="T45:AE45"/>
    <mergeCell ref="AF45:AN45"/>
    <mergeCell ref="AO45:AW45"/>
    <mergeCell ref="AX45:BE45"/>
    <mergeCell ref="A44:C44"/>
    <mergeCell ref="D44:S44"/>
    <mergeCell ref="T44:AE44"/>
    <mergeCell ref="AF44:AN44"/>
    <mergeCell ref="AO44:AW44"/>
    <mergeCell ref="AX44:BE44"/>
    <mergeCell ref="A43:C43"/>
    <mergeCell ref="D43:S43"/>
    <mergeCell ref="T43:AE43"/>
    <mergeCell ref="AF43:AN43"/>
    <mergeCell ref="AO43:AW43"/>
    <mergeCell ref="AX43:BE43"/>
    <mergeCell ref="A42:C42"/>
    <mergeCell ref="D42:S42"/>
    <mergeCell ref="T42:AE42"/>
    <mergeCell ref="AF42:AN42"/>
    <mergeCell ref="AO42:AW42"/>
    <mergeCell ref="AX42:BE42"/>
    <mergeCell ref="A41:C41"/>
    <mergeCell ref="D41:S41"/>
    <mergeCell ref="T41:AE41"/>
    <mergeCell ref="AF41:AN41"/>
    <mergeCell ref="AO41:AW41"/>
    <mergeCell ref="AX41:BE41"/>
    <mergeCell ref="A32:BE32"/>
    <mergeCell ref="L34:BE34"/>
    <mergeCell ref="A36:AW36"/>
    <mergeCell ref="A38:BE38"/>
    <mergeCell ref="A40:C40"/>
    <mergeCell ref="D40:S40"/>
    <mergeCell ref="T40:AE40"/>
    <mergeCell ref="AF40:AN40"/>
    <mergeCell ref="AO40:AW40"/>
    <mergeCell ref="AX40:BE40"/>
    <mergeCell ref="A29:C29"/>
    <mergeCell ref="D29:AC29"/>
    <mergeCell ref="AD29:AL29"/>
    <mergeCell ref="AM29:AU29"/>
    <mergeCell ref="AV29:BE29"/>
    <mergeCell ref="A30:C30"/>
    <mergeCell ref="D30:AC30"/>
    <mergeCell ref="AD30:AL30"/>
    <mergeCell ref="AM30:AU30"/>
    <mergeCell ref="AV30:BE30"/>
    <mergeCell ref="A27:C27"/>
    <mergeCell ref="D27:AC27"/>
    <mergeCell ref="AD27:AL27"/>
    <mergeCell ref="AM27:AU27"/>
    <mergeCell ref="AV27:BE27"/>
    <mergeCell ref="A28:C28"/>
    <mergeCell ref="D28:AC28"/>
    <mergeCell ref="AD28:AL28"/>
    <mergeCell ref="AM28:AU28"/>
    <mergeCell ref="AV28:BE28"/>
    <mergeCell ref="BI22:BS22"/>
    <mergeCell ref="A24:BE24"/>
    <mergeCell ref="A26:C26"/>
    <mergeCell ref="D26:AC26"/>
    <mergeCell ref="AD26:AL26"/>
    <mergeCell ref="AM26:AU26"/>
    <mergeCell ref="AV26:BE26"/>
    <mergeCell ref="A22:C22"/>
    <mergeCell ref="D22:S22"/>
    <mergeCell ref="T22:AE22"/>
    <mergeCell ref="AF22:AN22"/>
    <mergeCell ref="AO22:AW22"/>
    <mergeCell ref="AX22:BE22"/>
    <mergeCell ref="AO18:AW18"/>
    <mergeCell ref="AX18:BE18"/>
    <mergeCell ref="A21:C21"/>
    <mergeCell ref="D21:S21"/>
    <mergeCell ref="T21:AE21"/>
    <mergeCell ref="AF21:AN21"/>
    <mergeCell ref="AO21:AW21"/>
    <mergeCell ref="AX21:BE21"/>
    <mergeCell ref="A20:C20"/>
    <mergeCell ref="D20:S20"/>
    <mergeCell ref="T20:AE20"/>
    <mergeCell ref="AF20:AN20"/>
    <mergeCell ref="AO20:AW20"/>
    <mergeCell ref="AX20:BE20"/>
    <mergeCell ref="AD157:BE157"/>
    <mergeCell ref="A157:S157"/>
    <mergeCell ref="A158:R158"/>
    <mergeCell ref="AN158:BE158"/>
    <mergeCell ref="AD158:AM158"/>
    <mergeCell ref="A2:BE2"/>
    <mergeCell ref="L4:BE4"/>
    <mergeCell ref="A6:AW6"/>
    <mergeCell ref="A8:T8"/>
    <mergeCell ref="U8:BE8"/>
    <mergeCell ref="A10:BE10"/>
    <mergeCell ref="A19:C19"/>
    <mergeCell ref="D19:S19"/>
    <mergeCell ref="T19:AE19"/>
    <mergeCell ref="AF19:AN19"/>
    <mergeCell ref="AO19:AW19"/>
    <mergeCell ref="AX19:BE19"/>
    <mergeCell ref="L12:BE12"/>
    <mergeCell ref="A14:AW14"/>
    <mergeCell ref="A16:BE16"/>
    <mergeCell ref="A18:C18"/>
    <mergeCell ref="D18:S18"/>
    <mergeCell ref="T18:AE18"/>
    <mergeCell ref="AF18:AN18"/>
  </mergeCells>
  <pageMargins left="0.78740157480314965" right="0.39370078740157483" top="0.59055118110236227" bottom="0.59055118110236227" header="0.11811023622047245" footer="0.11811023622047245"/>
  <pageSetup paperSize="9" scale="28" orientation="portrait" r:id="rId1"/>
  <headerFooter alignWithMargins="0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showGridLines="0" topLeftCell="A39" zoomScale="80" zoomScaleNormal="80" workbookViewId="0">
      <selection sqref="A1:M62"/>
    </sheetView>
  </sheetViews>
  <sheetFormatPr defaultRowHeight="15" x14ac:dyDescent="0.25"/>
  <cols>
    <col min="1" max="1" width="11.140625" style="100" customWidth="1"/>
    <col min="2" max="2" width="12" style="100" customWidth="1"/>
    <col min="3" max="3" width="21" style="100" customWidth="1"/>
    <col min="4" max="4" width="12.42578125" style="100" customWidth="1"/>
    <col min="5" max="5" width="17" style="100" customWidth="1"/>
    <col min="6" max="6" width="9.42578125" style="100" customWidth="1"/>
    <col min="7" max="7" width="12.42578125" style="100" customWidth="1"/>
    <col min="8" max="8" width="24.85546875" style="100" customWidth="1"/>
    <col min="9" max="9" width="15.140625" style="100" customWidth="1"/>
    <col min="10" max="11" width="24.85546875" style="100" customWidth="1"/>
    <col min="12" max="12" width="17" style="100" customWidth="1"/>
    <col min="13" max="13" width="11.28515625" style="100" customWidth="1"/>
    <col min="14" max="256" width="9.140625" style="100"/>
    <col min="257" max="257" width="11.140625" style="100" customWidth="1"/>
    <col min="258" max="258" width="12" style="100" customWidth="1"/>
    <col min="259" max="259" width="21" style="100" customWidth="1"/>
    <col min="260" max="260" width="12.42578125" style="100" customWidth="1"/>
    <col min="261" max="261" width="17" style="100" customWidth="1"/>
    <col min="262" max="262" width="9.42578125" style="100" customWidth="1"/>
    <col min="263" max="263" width="12.42578125" style="100" customWidth="1"/>
    <col min="264" max="264" width="24.85546875" style="100" customWidth="1"/>
    <col min="265" max="265" width="15.140625" style="100" customWidth="1"/>
    <col min="266" max="267" width="24.85546875" style="100" customWidth="1"/>
    <col min="268" max="268" width="30.42578125" style="100" customWidth="1"/>
    <col min="269" max="269" width="15" style="100" customWidth="1"/>
    <col min="270" max="512" width="9.140625" style="100"/>
    <col min="513" max="513" width="11.140625" style="100" customWidth="1"/>
    <col min="514" max="514" width="12" style="100" customWidth="1"/>
    <col min="515" max="515" width="21" style="100" customWidth="1"/>
    <col min="516" max="516" width="12.42578125" style="100" customWidth="1"/>
    <col min="517" max="517" width="17" style="100" customWidth="1"/>
    <col min="518" max="518" width="9.42578125" style="100" customWidth="1"/>
    <col min="519" max="519" width="12.42578125" style="100" customWidth="1"/>
    <col min="520" max="520" width="24.85546875" style="100" customWidth="1"/>
    <col min="521" max="521" width="15.140625" style="100" customWidth="1"/>
    <col min="522" max="523" width="24.85546875" style="100" customWidth="1"/>
    <col min="524" max="524" width="30.42578125" style="100" customWidth="1"/>
    <col min="525" max="525" width="15" style="100" customWidth="1"/>
    <col min="526" max="768" width="9.140625" style="100"/>
    <col min="769" max="769" width="11.140625" style="100" customWidth="1"/>
    <col min="770" max="770" width="12" style="100" customWidth="1"/>
    <col min="771" max="771" width="21" style="100" customWidth="1"/>
    <col min="772" max="772" width="12.42578125" style="100" customWidth="1"/>
    <col min="773" max="773" width="17" style="100" customWidth="1"/>
    <col min="774" max="774" width="9.42578125" style="100" customWidth="1"/>
    <col min="775" max="775" width="12.42578125" style="100" customWidth="1"/>
    <col min="776" max="776" width="24.85546875" style="100" customWidth="1"/>
    <col min="777" max="777" width="15.140625" style="100" customWidth="1"/>
    <col min="778" max="779" width="24.85546875" style="100" customWidth="1"/>
    <col min="780" max="780" width="30.42578125" style="100" customWidth="1"/>
    <col min="781" max="781" width="15" style="100" customWidth="1"/>
    <col min="782" max="1024" width="9.140625" style="100"/>
    <col min="1025" max="1025" width="11.140625" style="100" customWidth="1"/>
    <col min="1026" max="1026" width="12" style="100" customWidth="1"/>
    <col min="1027" max="1027" width="21" style="100" customWidth="1"/>
    <col min="1028" max="1028" width="12.42578125" style="100" customWidth="1"/>
    <col min="1029" max="1029" width="17" style="100" customWidth="1"/>
    <col min="1030" max="1030" width="9.42578125" style="100" customWidth="1"/>
    <col min="1031" max="1031" width="12.42578125" style="100" customWidth="1"/>
    <col min="1032" max="1032" width="24.85546875" style="100" customWidth="1"/>
    <col min="1033" max="1033" width="15.140625" style="100" customWidth="1"/>
    <col min="1034" max="1035" width="24.85546875" style="100" customWidth="1"/>
    <col min="1036" max="1036" width="30.42578125" style="100" customWidth="1"/>
    <col min="1037" max="1037" width="15" style="100" customWidth="1"/>
    <col min="1038" max="1280" width="9.140625" style="100"/>
    <col min="1281" max="1281" width="11.140625" style="100" customWidth="1"/>
    <col min="1282" max="1282" width="12" style="100" customWidth="1"/>
    <col min="1283" max="1283" width="21" style="100" customWidth="1"/>
    <col min="1284" max="1284" width="12.42578125" style="100" customWidth="1"/>
    <col min="1285" max="1285" width="17" style="100" customWidth="1"/>
    <col min="1286" max="1286" width="9.42578125" style="100" customWidth="1"/>
    <col min="1287" max="1287" width="12.42578125" style="100" customWidth="1"/>
    <col min="1288" max="1288" width="24.85546875" style="100" customWidth="1"/>
    <col min="1289" max="1289" width="15.140625" style="100" customWidth="1"/>
    <col min="1290" max="1291" width="24.85546875" style="100" customWidth="1"/>
    <col min="1292" max="1292" width="30.42578125" style="100" customWidth="1"/>
    <col min="1293" max="1293" width="15" style="100" customWidth="1"/>
    <col min="1294" max="1536" width="9.140625" style="100"/>
    <col min="1537" max="1537" width="11.140625" style="100" customWidth="1"/>
    <col min="1538" max="1538" width="12" style="100" customWidth="1"/>
    <col min="1539" max="1539" width="21" style="100" customWidth="1"/>
    <col min="1540" max="1540" width="12.42578125" style="100" customWidth="1"/>
    <col min="1541" max="1541" width="17" style="100" customWidth="1"/>
    <col min="1542" max="1542" width="9.42578125" style="100" customWidth="1"/>
    <col min="1543" max="1543" width="12.42578125" style="100" customWidth="1"/>
    <col min="1544" max="1544" width="24.85546875" style="100" customWidth="1"/>
    <col min="1545" max="1545" width="15.140625" style="100" customWidth="1"/>
    <col min="1546" max="1547" width="24.85546875" style="100" customWidth="1"/>
    <col min="1548" max="1548" width="30.42578125" style="100" customWidth="1"/>
    <col min="1549" max="1549" width="15" style="100" customWidth="1"/>
    <col min="1550" max="1792" width="9.140625" style="100"/>
    <col min="1793" max="1793" width="11.140625" style="100" customWidth="1"/>
    <col min="1794" max="1794" width="12" style="100" customWidth="1"/>
    <col min="1795" max="1795" width="21" style="100" customWidth="1"/>
    <col min="1796" max="1796" width="12.42578125" style="100" customWidth="1"/>
    <col min="1797" max="1797" width="17" style="100" customWidth="1"/>
    <col min="1798" max="1798" width="9.42578125" style="100" customWidth="1"/>
    <col min="1799" max="1799" width="12.42578125" style="100" customWidth="1"/>
    <col min="1800" max="1800" width="24.85546875" style="100" customWidth="1"/>
    <col min="1801" max="1801" width="15.140625" style="100" customWidth="1"/>
    <col min="1802" max="1803" width="24.85546875" style="100" customWidth="1"/>
    <col min="1804" max="1804" width="30.42578125" style="100" customWidth="1"/>
    <col min="1805" max="1805" width="15" style="100" customWidth="1"/>
    <col min="1806" max="2048" width="9.140625" style="100"/>
    <col min="2049" max="2049" width="11.140625" style="100" customWidth="1"/>
    <col min="2050" max="2050" width="12" style="100" customWidth="1"/>
    <col min="2051" max="2051" width="21" style="100" customWidth="1"/>
    <col min="2052" max="2052" width="12.42578125" style="100" customWidth="1"/>
    <col min="2053" max="2053" width="17" style="100" customWidth="1"/>
    <col min="2054" max="2054" width="9.42578125" style="100" customWidth="1"/>
    <col min="2055" max="2055" width="12.42578125" style="100" customWidth="1"/>
    <col min="2056" max="2056" width="24.85546875" style="100" customWidth="1"/>
    <col min="2057" max="2057" width="15.140625" style="100" customWidth="1"/>
    <col min="2058" max="2059" width="24.85546875" style="100" customWidth="1"/>
    <col min="2060" max="2060" width="30.42578125" style="100" customWidth="1"/>
    <col min="2061" max="2061" width="15" style="100" customWidth="1"/>
    <col min="2062" max="2304" width="9.140625" style="100"/>
    <col min="2305" max="2305" width="11.140625" style="100" customWidth="1"/>
    <col min="2306" max="2306" width="12" style="100" customWidth="1"/>
    <col min="2307" max="2307" width="21" style="100" customWidth="1"/>
    <col min="2308" max="2308" width="12.42578125" style="100" customWidth="1"/>
    <col min="2309" max="2309" width="17" style="100" customWidth="1"/>
    <col min="2310" max="2310" width="9.42578125" style="100" customWidth="1"/>
    <col min="2311" max="2311" width="12.42578125" style="100" customWidth="1"/>
    <col min="2312" max="2312" width="24.85546875" style="100" customWidth="1"/>
    <col min="2313" max="2313" width="15.140625" style="100" customWidth="1"/>
    <col min="2314" max="2315" width="24.85546875" style="100" customWidth="1"/>
    <col min="2316" max="2316" width="30.42578125" style="100" customWidth="1"/>
    <col min="2317" max="2317" width="15" style="100" customWidth="1"/>
    <col min="2318" max="2560" width="9.140625" style="100"/>
    <col min="2561" max="2561" width="11.140625" style="100" customWidth="1"/>
    <col min="2562" max="2562" width="12" style="100" customWidth="1"/>
    <col min="2563" max="2563" width="21" style="100" customWidth="1"/>
    <col min="2564" max="2564" width="12.42578125" style="100" customWidth="1"/>
    <col min="2565" max="2565" width="17" style="100" customWidth="1"/>
    <col min="2566" max="2566" width="9.42578125" style="100" customWidth="1"/>
    <col min="2567" max="2567" width="12.42578125" style="100" customWidth="1"/>
    <col min="2568" max="2568" width="24.85546875" style="100" customWidth="1"/>
    <col min="2569" max="2569" width="15.140625" style="100" customWidth="1"/>
    <col min="2570" max="2571" width="24.85546875" style="100" customWidth="1"/>
    <col min="2572" max="2572" width="30.42578125" style="100" customWidth="1"/>
    <col min="2573" max="2573" width="15" style="100" customWidth="1"/>
    <col min="2574" max="2816" width="9.140625" style="100"/>
    <col min="2817" max="2817" width="11.140625" style="100" customWidth="1"/>
    <col min="2818" max="2818" width="12" style="100" customWidth="1"/>
    <col min="2819" max="2819" width="21" style="100" customWidth="1"/>
    <col min="2820" max="2820" width="12.42578125" style="100" customWidth="1"/>
    <col min="2821" max="2821" width="17" style="100" customWidth="1"/>
    <col min="2822" max="2822" width="9.42578125" style="100" customWidth="1"/>
    <col min="2823" max="2823" width="12.42578125" style="100" customWidth="1"/>
    <col min="2824" max="2824" width="24.85546875" style="100" customWidth="1"/>
    <col min="2825" max="2825" width="15.140625" style="100" customWidth="1"/>
    <col min="2826" max="2827" width="24.85546875" style="100" customWidth="1"/>
    <col min="2828" max="2828" width="30.42578125" style="100" customWidth="1"/>
    <col min="2829" max="2829" width="15" style="100" customWidth="1"/>
    <col min="2830" max="3072" width="9.140625" style="100"/>
    <col min="3073" max="3073" width="11.140625" style="100" customWidth="1"/>
    <col min="3074" max="3074" width="12" style="100" customWidth="1"/>
    <col min="3075" max="3075" width="21" style="100" customWidth="1"/>
    <col min="3076" max="3076" width="12.42578125" style="100" customWidth="1"/>
    <col min="3077" max="3077" width="17" style="100" customWidth="1"/>
    <col min="3078" max="3078" width="9.42578125" style="100" customWidth="1"/>
    <col min="3079" max="3079" width="12.42578125" style="100" customWidth="1"/>
    <col min="3080" max="3080" width="24.85546875" style="100" customWidth="1"/>
    <col min="3081" max="3081" width="15.140625" style="100" customWidth="1"/>
    <col min="3082" max="3083" width="24.85546875" style="100" customWidth="1"/>
    <col min="3084" max="3084" width="30.42578125" style="100" customWidth="1"/>
    <col min="3085" max="3085" width="15" style="100" customWidth="1"/>
    <col min="3086" max="3328" width="9.140625" style="100"/>
    <col min="3329" max="3329" width="11.140625" style="100" customWidth="1"/>
    <col min="3330" max="3330" width="12" style="100" customWidth="1"/>
    <col min="3331" max="3331" width="21" style="100" customWidth="1"/>
    <col min="3332" max="3332" width="12.42578125" style="100" customWidth="1"/>
    <col min="3333" max="3333" width="17" style="100" customWidth="1"/>
    <col min="3334" max="3334" width="9.42578125" style="100" customWidth="1"/>
    <col min="3335" max="3335" width="12.42578125" style="100" customWidth="1"/>
    <col min="3336" max="3336" width="24.85546875" style="100" customWidth="1"/>
    <col min="3337" max="3337" width="15.140625" style="100" customWidth="1"/>
    <col min="3338" max="3339" width="24.85546875" style="100" customWidth="1"/>
    <col min="3340" max="3340" width="30.42578125" style="100" customWidth="1"/>
    <col min="3341" max="3341" width="15" style="100" customWidth="1"/>
    <col min="3342" max="3584" width="9.140625" style="100"/>
    <col min="3585" max="3585" width="11.140625" style="100" customWidth="1"/>
    <col min="3586" max="3586" width="12" style="100" customWidth="1"/>
    <col min="3587" max="3587" width="21" style="100" customWidth="1"/>
    <col min="3588" max="3588" width="12.42578125" style="100" customWidth="1"/>
    <col min="3589" max="3589" width="17" style="100" customWidth="1"/>
    <col min="3590" max="3590" width="9.42578125" style="100" customWidth="1"/>
    <col min="3591" max="3591" width="12.42578125" style="100" customWidth="1"/>
    <col min="3592" max="3592" width="24.85546875" style="100" customWidth="1"/>
    <col min="3593" max="3593" width="15.140625" style="100" customWidth="1"/>
    <col min="3594" max="3595" width="24.85546875" style="100" customWidth="1"/>
    <col min="3596" max="3596" width="30.42578125" style="100" customWidth="1"/>
    <col min="3597" max="3597" width="15" style="100" customWidth="1"/>
    <col min="3598" max="3840" width="9.140625" style="100"/>
    <col min="3841" max="3841" width="11.140625" style="100" customWidth="1"/>
    <col min="3842" max="3842" width="12" style="100" customWidth="1"/>
    <col min="3843" max="3843" width="21" style="100" customWidth="1"/>
    <col min="3844" max="3844" width="12.42578125" style="100" customWidth="1"/>
    <col min="3845" max="3845" width="17" style="100" customWidth="1"/>
    <col min="3846" max="3846" width="9.42578125" style="100" customWidth="1"/>
    <col min="3847" max="3847" width="12.42578125" style="100" customWidth="1"/>
    <col min="3848" max="3848" width="24.85546875" style="100" customWidth="1"/>
    <col min="3849" max="3849" width="15.140625" style="100" customWidth="1"/>
    <col min="3850" max="3851" width="24.85546875" style="100" customWidth="1"/>
    <col min="3852" max="3852" width="30.42578125" style="100" customWidth="1"/>
    <col min="3853" max="3853" width="15" style="100" customWidth="1"/>
    <col min="3854" max="4096" width="9.140625" style="100"/>
    <col min="4097" max="4097" width="11.140625" style="100" customWidth="1"/>
    <col min="4098" max="4098" width="12" style="100" customWidth="1"/>
    <col min="4099" max="4099" width="21" style="100" customWidth="1"/>
    <col min="4100" max="4100" width="12.42578125" style="100" customWidth="1"/>
    <col min="4101" max="4101" width="17" style="100" customWidth="1"/>
    <col min="4102" max="4102" width="9.42578125" style="100" customWidth="1"/>
    <col min="4103" max="4103" width="12.42578125" style="100" customWidth="1"/>
    <col min="4104" max="4104" width="24.85546875" style="100" customWidth="1"/>
    <col min="4105" max="4105" width="15.140625" style="100" customWidth="1"/>
    <col min="4106" max="4107" width="24.85546875" style="100" customWidth="1"/>
    <col min="4108" max="4108" width="30.42578125" style="100" customWidth="1"/>
    <col min="4109" max="4109" width="15" style="100" customWidth="1"/>
    <col min="4110" max="4352" width="9.140625" style="100"/>
    <col min="4353" max="4353" width="11.140625" style="100" customWidth="1"/>
    <col min="4354" max="4354" width="12" style="100" customWidth="1"/>
    <col min="4355" max="4355" width="21" style="100" customWidth="1"/>
    <col min="4356" max="4356" width="12.42578125" style="100" customWidth="1"/>
    <col min="4357" max="4357" width="17" style="100" customWidth="1"/>
    <col min="4358" max="4358" width="9.42578125" style="100" customWidth="1"/>
    <col min="4359" max="4359" width="12.42578125" style="100" customWidth="1"/>
    <col min="4360" max="4360" width="24.85546875" style="100" customWidth="1"/>
    <col min="4361" max="4361" width="15.140625" style="100" customWidth="1"/>
    <col min="4362" max="4363" width="24.85546875" style="100" customWidth="1"/>
    <col min="4364" max="4364" width="30.42578125" style="100" customWidth="1"/>
    <col min="4365" max="4365" width="15" style="100" customWidth="1"/>
    <col min="4366" max="4608" width="9.140625" style="100"/>
    <col min="4609" max="4609" width="11.140625" style="100" customWidth="1"/>
    <col min="4610" max="4610" width="12" style="100" customWidth="1"/>
    <col min="4611" max="4611" width="21" style="100" customWidth="1"/>
    <col min="4612" max="4612" width="12.42578125" style="100" customWidth="1"/>
    <col min="4613" max="4613" width="17" style="100" customWidth="1"/>
    <col min="4614" max="4614" width="9.42578125" style="100" customWidth="1"/>
    <col min="4615" max="4615" width="12.42578125" style="100" customWidth="1"/>
    <col min="4616" max="4616" width="24.85546875" style="100" customWidth="1"/>
    <col min="4617" max="4617" width="15.140625" style="100" customWidth="1"/>
    <col min="4618" max="4619" width="24.85546875" style="100" customWidth="1"/>
    <col min="4620" max="4620" width="30.42578125" style="100" customWidth="1"/>
    <col min="4621" max="4621" width="15" style="100" customWidth="1"/>
    <col min="4622" max="4864" width="9.140625" style="100"/>
    <col min="4865" max="4865" width="11.140625" style="100" customWidth="1"/>
    <col min="4866" max="4866" width="12" style="100" customWidth="1"/>
    <col min="4867" max="4867" width="21" style="100" customWidth="1"/>
    <col min="4868" max="4868" width="12.42578125" style="100" customWidth="1"/>
    <col min="4869" max="4869" width="17" style="100" customWidth="1"/>
    <col min="4870" max="4870" width="9.42578125" style="100" customWidth="1"/>
    <col min="4871" max="4871" width="12.42578125" style="100" customWidth="1"/>
    <col min="4872" max="4872" width="24.85546875" style="100" customWidth="1"/>
    <col min="4873" max="4873" width="15.140625" style="100" customWidth="1"/>
    <col min="4874" max="4875" width="24.85546875" style="100" customWidth="1"/>
    <col min="4876" max="4876" width="30.42578125" style="100" customWidth="1"/>
    <col min="4877" max="4877" width="15" style="100" customWidth="1"/>
    <col min="4878" max="5120" width="9.140625" style="100"/>
    <col min="5121" max="5121" width="11.140625" style="100" customWidth="1"/>
    <col min="5122" max="5122" width="12" style="100" customWidth="1"/>
    <col min="5123" max="5123" width="21" style="100" customWidth="1"/>
    <col min="5124" max="5124" width="12.42578125" style="100" customWidth="1"/>
    <col min="5125" max="5125" width="17" style="100" customWidth="1"/>
    <col min="5126" max="5126" width="9.42578125" style="100" customWidth="1"/>
    <col min="5127" max="5127" width="12.42578125" style="100" customWidth="1"/>
    <col min="5128" max="5128" width="24.85546875" style="100" customWidth="1"/>
    <col min="5129" max="5129" width="15.140625" style="100" customWidth="1"/>
    <col min="5130" max="5131" width="24.85546875" style="100" customWidth="1"/>
    <col min="5132" max="5132" width="30.42578125" style="100" customWidth="1"/>
    <col min="5133" max="5133" width="15" style="100" customWidth="1"/>
    <col min="5134" max="5376" width="9.140625" style="100"/>
    <col min="5377" max="5377" width="11.140625" style="100" customWidth="1"/>
    <col min="5378" max="5378" width="12" style="100" customWidth="1"/>
    <col min="5379" max="5379" width="21" style="100" customWidth="1"/>
    <col min="5380" max="5380" width="12.42578125" style="100" customWidth="1"/>
    <col min="5381" max="5381" width="17" style="100" customWidth="1"/>
    <col min="5382" max="5382" width="9.42578125" style="100" customWidth="1"/>
    <col min="5383" max="5383" width="12.42578125" style="100" customWidth="1"/>
    <col min="5384" max="5384" width="24.85546875" style="100" customWidth="1"/>
    <col min="5385" max="5385" width="15.140625" style="100" customWidth="1"/>
    <col min="5386" max="5387" width="24.85546875" style="100" customWidth="1"/>
    <col min="5388" max="5388" width="30.42578125" style="100" customWidth="1"/>
    <col min="5389" max="5389" width="15" style="100" customWidth="1"/>
    <col min="5390" max="5632" width="9.140625" style="100"/>
    <col min="5633" max="5633" width="11.140625" style="100" customWidth="1"/>
    <col min="5634" max="5634" width="12" style="100" customWidth="1"/>
    <col min="5635" max="5635" width="21" style="100" customWidth="1"/>
    <col min="5636" max="5636" width="12.42578125" style="100" customWidth="1"/>
    <col min="5637" max="5637" width="17" style="100" customWidth="1"/>
    <col min="5638" max="5638" width="9.42578125" style="100" customWidth="1"/>
    <col min="5639" max="5639" width="12.42578125" style="100" customWidth="1"/>
    <col min="5640" max="5640" width="24.85546875" style="100" customWidth="1"/>
    <col min="5641" max="5641" width="15.140625" style="100" customWidth="1"/>
    <col min="5642" max="5643" width="24.85546875" style="100" customWidth="1"/>
    <col min="5644" max="5644" width="30.42578125" style="100" customWidth="1"/>
    <col min="5645" max="5645" width="15" style="100" customWidth="1"/>
    <col min="5646" max="5888" width="9.140625" style="100"/>
    <col min="5889" max="5889" width="11.140625" style="100" customWidth="1"/>
    <col min="5890" max="5890" width="12" style="100" customWidth="1"/>
    <col min="5891" max="5891" width="21" style="100" customWidth="1"/>
    <col min="5892" max="5892" width="12.42578125" style="100" customWidth="1"/>
    <col min="5893" max="5893" width="17" style="100" customWidth="1"/>
    <col min="5894" max="5894" width="9.42578125" style="100" customWidth="1"/>
    <col min="5895" max="5895" width="12.42578125" style="100" customWidth="1"/>
    <col min="5896" max="5896" width="24.85546875" style="100" customWidth="1"/>
    <col min="5897" max="5897" width="15.140625" style="100" customWidth="1"/>
    <col min="5898" max="5899" width="24.85546875" style="100" customWidth="1"/>
    <col min="5900" max="5900" width="30.42578125" style="100" customWidth="1"/>
    <col min="5901" max="5901" width="15" style="100" customWidth="1"/>
    <col min="5902" max="6144" width="9.140625" style="100"/>
    <col min="6145" max="6145" width="11.140625" style="100" customWidth="1"/>
    <col min="6146" max="6146" width="12" style="100" customWidth="1"/>
    <col min="6147" max="6147" width="21" style="100" customWidth="1"/>
    <col min="6148" max="6148" width="12.42578125" style="100" customWidth="1"/>
    <col min="6149" max="6149" width="17" style="100" customWidth="1"/>
    <col min="6150" max="6150" width="9.42578125" style="100" customWidth="1"/>
    <col min="6151" max="6151" width="12.42578125" style="100" customWidth="1"/>
    <col min="6152" max="6152" width="24.85546875" style="100" customWidth="1"/>
    <col min="6153" max="6153" width="15.140625" style="100" customWidth="1"/>
    <col min="6154" max="6155" width="24.85546875" style="100" customWidth="1"/>
    <col min="6156" max="6156" width="30.42578125" style="100" customWidth="1"/>
    <col min="6157" max="6157" width="15" style="100" customWidth="1"/>
    <col min="6158" max="6400" width="9.140625" style="100"/>
    <col min="6401" max="6401" width="11.140625" style="100" customWidth="1"/>
    <col min="6402" max="6402" width="12" style="100" customWidth="1"/>
    <col min="6403" max="6403" width="21" style="100" customWidth="1"/>
    <col min="6404" max="6404" width="12.42578125" style="100" customWidth="1"/>
    <col min="6405" max="6405" width="17" style="100" customWidth="1"/>
    <col min="6406" max="6406" width="9.42578125" style="100" customWidth="1"/>
    <col min="6407" max="6407" width="12.42578125" style="100" customWidth="1"/>
    <col min="6408" max="6408" width="24.85546875" style="100" customWidth="1"/>
    <col min="6409" max="6409" width="15.140625" style="100" customWidth="1"/>
    <col min="6410" max="6411" width="24.85546875" style="100" customWidth="1"/>
    <col min="6412" max="6412" width="30.42578125" style="100" customWidth="1"/>
    <col min="6413" max="6413" width="15" style="100" customWidth="1"/>
    <col min="6414" max="6656" width="9.140625" style="100"/>
    <col min="6657" max="6657" width="11.140625" style="100" customWidth="1"/>
    <col min="6658" max="6658" width="12" style="100" customWidth="1"/>
    <col min="6659" max="6659" width="21" style="100" customWidth="1"/>
    <col min="6660" max="6660" width="12.42578125" style="100" customWidth="1"/>
    <col min="6661" max="6661" width="17" style="100" customWidth="1"/>
    <col min="6662" max="6662" width="9.42578125" style="100" customWidth="1"/>
    <col min="6663" max="6663" width="12.42578125" style="100" customWidth="1"/>
    <col min="6664" max="6664" width="24.85546875" style="100" customWidth="1"/>
    <col min="6665" max="6665" width="15.140625" style="100" customWidth="1"/>
    <col min="6666" max="6667" width="24.85546875" style="100" customWidth="1"/>
    <col min="6668" max="6668" width="30.42578125" style="100" customWidth="1"/>
    <col min="6669" max="6669" width="15" style="100" customWidth="1"/>
    <col min="6670" max="6912" width="9.140625" style="100"/>
    <col min="6913" max="6913" width="11.140625" style="100" customWidth="1"/>
    <col min="6914" max="6914" width="12" style="100" customWidth="1"/>
    <col min="6915" max="6915" width="21" style="100" customWidth="1"/>
    <col min="6916" max="6916" width="12.42578125" style="100" customWidth="1"/>
    <col min="6917" max="6917" width="17" style="100" customWidth="1"/>
    <col min="6918" max="6918" width="9.42578125" style="100" customWidth="1"/>
    <col min="6919" max="6919" width="12.42578125" style="100" customWidth="1"/>
    <col min="6920" max="6920" width="24.85546875" style="100" customWidth="1"/>
    <col min="6921" max="6921" width="15.140625" style="100" customWidth="1"/>
    <col min="6922" max="6923" width="24.85546875" style="100" customWidth="1"/>
    <col min="6924" max="6924" width="30.42578125" style="100" customWidth="1"/>
    <col min="6925" max="6925" width="15" style="100" customWidth="1"/>
    <col min="6926" max="7168" width="9.140625" style="100"/>
    <col min="7169" max="7169" width="11.140625" style="100" customWidth="1"/>
    <col min="7170" max="7170" width="12" style="100" customWidth="1"/>
    <col min="7171" max="7171" width="21" style="100" customWidth="1"/>
    <col min="7172" max="7172" width="12.42578125" style="100" customWidth="1"/>
    <col min="7173" max="7173" width="17" style="100" customWidth="1"/>
    <col min="7174" max="7174" width="9.42578125" style="100" customWidth="1"/>
    <col min="7175" max="7175" width="12.42578125" style="100" customWidth="1"/>
    <col min="7176" max="7176" width="24.85546875" style="100" customWidth="1"/>
    <col min="7177" max="7177" width="15.140625" style="100" customWidth="1"/>
    <col min="7178" max="7179" width="24.85546875" style="100" customWidth="1"/>
    <col min="7180" max="7180" width="30.42578125" style="100" customWidth="1"/>
    <col min="7181" max="7181" width="15" style="100" customWidth="1"/>
    <col min="7182" max="7424" width="9.140625" style="100"/>
    <col min="7425" max="7425" width="11.140625" style="100" customWidth="1"/>
    <col min="7426" max="7426" width="12" style="100" customWidth="1"/>
    <col min="7427" max="7427" width="21" style="100" customWidth="1"/>
    <col min="7428" max="7428" width="12.42578125" style="100" customWidth="1"/>
    <col min="7429" max="7429" width="17" style="100" customWidth="1"/>
    <col min="7430" max="7430" width="9.42578125" style="100" customWidth="1"/>
    <col min="7431" max="7431" width="12.42578125" style="100" customWidth="1"/>
    <col min="7432" max="7432" width="24.85546875" style="100" customWidth="1"/>
    <col min="7433" max="7433" width="15.140625" style="100" customWidth="1"/>
    <col min="7434" max="7435" width="24.85546875" style="100" customWidth="1"/>
    <col min="7436" max="7436" width="30.42578125" style="100" customWidth="1"/>
    <col min="7437" max="7437" width="15" style="100" customWidth="1"/>
    <col min="7438" max="7680" width="9.140625" style="100"/>
    <col min="7681" max="7681" width="11.140625" style="100" customWidth="1"/>
    <col min="7682" max="7682" width="12" style="100" customWidth="1"/>
    <col min="7683" max="7683" width="21" style="100" customWidth="1"/>
    <col min="7684" max="7684" width="12.42578125" style="100" customWidth="1"/>
    <col min="7685" max="7685" width="17" style="100" customWidth="1"/>
    <col min="7686" max="7686" width="9.42578125" style="100" customWidth="1"/>
    <col min="7687" max="7687" width="12.42578125" style="100" customWidth="1"/>
    <col min="7688" max="7688" width="24.85546875" style="100" customWidth="1"/>
    <col min="7689" max="7689" width="15.140625" style="100" customWidth="1"/>
    <col min="7690" max="7691" width="24.85546875" style="100" customWidth="1"/>
    <col min="7692" max="7692" width="30.42578125" style="100" customWidth="1"/>
    <col min="7693" max="7693" width="15" style="100" customWidth="1"/>
    <col min="7694" max="7936" width="9.140625" style="100"/>
    <col min="7937" max="7937" width="11.140625" style="100" customWidth="1"/>
    <col min="7938" max="7938" width="12" style="100" customWidth="1"/>
    <col min="7939" max="7939" width="21" style="100" customWidth="1"/>
    <col min="7940" max="7940" width="12.42578125" style="100" customWidth="1"/>
    <col min="7941" max="7941" width="17" style="100" customWidth="1"/>
    <col min="7942" max="7942" width="9.42578125" style="100" customWidth="1"/>
    <col min="7943" max="7943" width="12.42578125" style="100" customWidth="1"/>
    <col min="7944" max="7944" width="24.85546875" style="100" customWidth="1"/>
    <col min="7945" max="7945" width="15.140625" style="100" customWidth="1"/>
    <col min="7946" max="7947" width="24.85546875" style="100" customWidth="1"/>
    <col min="7948" max="7948" width="30.42578125" style="100" customWidth="1"/>
    <col min="7949" max="7949" width="15" style="100" customWidth="1"/>
    <col min="7950" max="8192" width="9.140625" style="100"/>
    <col min="8193" max="8193" width="11.140625" style="100" customWidth="1"/>
    <col min="8194" max="8194" width="12" style="100" customWidth="1"/>
    <col min="8195" max="8195" width="21" style="100" customWidth="1"/>
    <col min="8196" max="8196" width="12.42578125" style="100" customWidth="1"/>
    <col min="8197" max="8197" width="17" style="100" customWidth="1"/>
    <col min="8198" max="8198" width="9.42578125" style="100" customWidth="1"/>
    <col min="8199" max="8199" width="12.42578125" style="100" customWidth="1"/>
    <col min="8200" max="8200" width="24.85546875" style="100" customWidth="1"/>
    <col min="8201" max="8201" width="15.140625" style="100" customWidth="1"/>
    <col min="8202" max="8203" width="24.85546875" style="100" customWidth="1"/>
    <col min="8204" max="8204" width="30.42578125" style="100" customWidth="1"/>
    <col min="8205" max="8205" width="15" style="100" customWidth="1"/>
    <col min="8206" max="8448" width="9.140625" style="100"/>
    <col min="8449" max="8449" width="11.140625" style="100" customWidth="1"/>
    <col min="8450" max="8450" width="12" style="100" customWidth="1"/>
    <col min="8451" max="8451" width="21" style="100" customWidth="1"/>
    <col min="8452" max="8452" width="12.42578125" style="100" customWidth="1"/>
    <col min="8453" max="8453" width="17" style="100" customWidth="1"/>
    <col min="8454" max="8454" width="9.42578125" style="100" customWidth="1"/>
    <col min="8455" max="8455" width="12.42578125" style="100" customWidth="1"/>
    <col min="8456" max="8456" width="24.85546875" style="100" customWidth="1"/>
    <col min="8457" max="8457" width="15.140625" style="100" customWidth="1"/>
    <col min="8458" max="8459" width="24.85546875" style="100" customWidth="1"/>
    <col min="8460" max="8460" width="30.42578125" style="100" customWidth="1"/>
    <col min="8461" max="8461" width="15" style="100" customWidth="1"/>
    <col min="8462" max="8704" width="9.140625" style="100"/>
    <col min="8705" max="8705" width="11.140625" style="100" customWidth="1"/>
    <col min="8706" max="8706" width="12" style="100" customWidth="1"/>
    <col min="8707" max="8707" width="21" style="100" customWidth="1"/>
    <col min="8708" max="8708" width="12.42578125" style="100" customWidth="1"/>
    <col min="8709" max="8709" width="17" style="100" customWidth="1"/>
    <col min="8710" max="8710" width="9.42578125" style="100" customWidth="1"/>
    <col min="8711" max="8711" width="12.42578125" style="100" customWidth="1"/>
    <col min="8712" max="8712" width="24.85546875" style="100" customWidth="1"/>
    <col min="8713" max="8713" width="15.140625" style="100" customWidth="1"/>
    <col min="8714" max="8715" width="24.85546875" style="100" customWidth="1"/>
    <col min="8716" max="8716" width="30.42578125" style="100" customWidth="1"/>
    <col min="8717" max="8717" width="15" style="100" customWidth="1"/>
    <col min="8718" max="8960" width="9.140625" style="100"/>
    <col min="8961" max="8961" width="11.140625" style="100" customWidth="1"/>
    <col min="8962" max="8962" width="12" style="100" customWidth="1"/>
    <col min="8963" max="8963" width="21" style="100" customWidth="1"/>
    <col min="8964" max="8964" width="12.42578125" style="100" customWidth="1"/>
    <col min="8965" max="8965" width="17" style="100" customWidth="1"/>
    <col min="8966" max="8966" width="9.42578125" style="100" customWidth="1"/>
    <col min="8967" max="8967" width="12.42578125" style="100" customWidth="1"/>
    <col min="8968" max="8968" width="24.85546875" style="100" customWidth="1"/>
    <col min="8969" max="8969" width="15.140625" style="100" customWidth="1"/>
    <col min="8970" max="8971" width="24.85546875" style="100" customWidth="1"/>
    <col min="8972" max="8972" width="30.42578125" style="100" customWidth="1"/>
    <col min="8973" max="8973" width="15" style="100" customWidth="1"/>
    <col min="8974" max="9216" width="9.140625" style="100"/>
    <col min="9217" max="9217" width="11.140625" style="100" customWidth="1"/>
    <col min="9218" max="9218" width="12" style="100" customWidth="1"/>
    <col min="9219" max="9219" width="21" style="100" customWidth="1"/>
    <col min="9220" max="9220" width="12.42578125" style="100" customWidth="1"/>
    <col min="9221" max="9221" width="17" style="100" customWidth="1"/>
    <col min="9222" max="9222" width="9.42578125" style="100" customWidth="1"/>
    <col min="9223" max="9223" width="12.42578125" style="100" customWidth="1"/>
    <col min="9224" max="9224" width="24.85546875" style="100" customWidth="1"/>
    <col min="9225" max="9225" width="15.140625" style="100" customWidth="1"/>
    <col min="9226" max="9227" width="24.85546875" style="100" customWidth="1"/>
    <col min="9228" max="9228" width="30.42578125" style="100" customWidth="1"/>
    <col min="9229" max="9229" width="15" style="100" customWidth="1"/>
    <col min="9230" max="9472" width="9.140625" style="100"/>
    <col min="9473" max="9473" width="11.140625" style="100" customWidth="1"/>
    <col min="9474" max="9474" width="12" style="100" customWidth="1"/>
    <col min="9475" max="9475" width="21" style="100" customWidth="1"/>
    <col min="9476" max="9476" width="12.42578125" style="100" customWidth="1"/>
    <col min="9477" max="9477" width="17" style="100" customWidth="1"/>
    <col min="9478" max="9478" width="9.42578125" style="100" customWidth="1"/>
    <col min="9479" max="9479" width="12.42578125" style="100" customWidth="1"/>
    <col min="9480" max="9480" width="24.85546875" style="100" customWidth="1"/>
    <col min="9481" max="9481" width="15.140625" style="100" customWidth="1"/>
    <col min="9482" max="9483" width="24.85546875" style="100" customWidth="1"/>
    <col min="9484" max="9484" width="30.42578125" style="100" customWidth="1"/>
    <col min="9485" max="9485" width="15" style="100" customWidth="1"/>
    <col min="9486" max="9728" width="9.140625" style="100"/>
    <col min="9729" max="9729" width="11.140625" style="100" customWidth="1"/>
    <col min="9730" max="9730" width="12" style="100" customWidth="1"/>
    <col min="9731" max="9731" width="21" style="100" customWidth="1"/>
    <col min="9732" max="9732" width="12.42578125" style="100" customWidth="1"/>
    <col min="9733" max="9733" width="17" style="100" customWidth="1"/>
    <col min="9734" max="9734" width="9.42578125" style="100" customWidth="1"/>
    <col min="9735" max="9735" width="12.42578125" style="100" customWidth="1"/>
    <col min="9736" max="9736" width="24.85546875" style="100" customWidth="1"/>
    <col min="9737" max="9737" width="15.140625" style="100" customWidth="1"/>
    <col min="9738" max="9739" width="24.85546875" style="100" customWidth="1"/>
    <col min="9740" max="9740" width="30.42578125" style="100" customWidth="1"/>
    <col min="9741" max="9741" width="15" style="100" customWidth="1"/>
    <col min="9742" max="9984" width="9.140625" style="100"/>
    <col min="9985" max="9985" width="11.140625" style="100" customWidth="1"/>
    <col min="9986" max="9986" width="12" style="100" customWidth="1"/>
    <col min="9987" max="9987" width="21" style="100" customWidth="1"/>
    <col min="9988" max="9988" width="12.42578125" style="100" customWidth="1"/>
    <col min="9989" max="9989" width="17" style="100" customWidth="1"/>
    <col min="9990" max="9990" width="9.42578125" style="100" customWidth="1"/>
    <col min="9991" max="9991" width="12.42578125" style="100" customWidth="1"/>
    <col min="9992" max="9992" width="24.85546875" style="100" customWidth="1"/>
    <col min="9993" max="9993" width="15.140625" style="100" customWidth="1"/>
    <col min="9994" max="9995" width="24.85546875" style="100" customWidth="1"/>
    <col min="9996" max="9996" width="30.42578125" style="100" customWidth="1"/>
    <col min="9997" max="9997" width="15" style="100" customWidth="1"/>
    <col min="9998" max="10240" width="9.140625" style="100"/>
    <col min="10241" max="10241" width="11.140625" style="100" customWidth="1"/>
    <col min="10242" max="10242" width="12" style="100" customWidth="1"/>
    <col min="10243" max="10243" width="21" style="100" customWidth="1"/>
    <col min="10244" max="10244" width="12.42578125" style="100" customWidth="1"/>
    <col min="10245" max="10245" width="17" style="100" customWidth="1"/>
    <col min="10246" max="10246" width="9.42578125" style="100" customWidth="1"/>
    <col min="10247" max="10247" width="12.42578125" style="100" customWidth="1"/>
    <col min="10248" max="10248" width="24.85546875" style="100" customWidth="1"/>
    <col min="10249" max="10249" width="15.140625" style="100" customWidth="1"/>
    <col min="10250" max="10251" width="24.85546875" style="100" customWidth="1"/>
    <col min="10252" max="10252" width="30.42578125" style="100" customWidth="1"/>
    <col min="10253" max="10253" width="15" style="100" customWidth="1"/>
    <col min="10254" max="10496" width="9.140625" style="100"/>
    <col min="10497" max="10497" width="11.140625" style="100" customWidth="1"/>
    <col min="10498" max="10498" width="12" style="100" customWidth="1"/>
    <col min="10499" max="10499" width="21" style="100" customWidth="1"/>
    <col min="10500" max="10500" width="12.42578125" style="100" customWidth="1"/>
    <col min="10501" max="10501" width="17" style="100" customWidth="1"/>
    <col min="10502" max="10502" width="9.42578125" style="100" customWidth="1"/>
    <col min="10503" max="10503" width="12.42578125" style="100" customWidth="1"/>
    <col min="10504" max="10504" width="24.85546875" style="100" customWidth="1"/>
    <col min="10505" max="10505" width="15.140625" style="100" customWidth="1"/>
    <col min="10506" max="10507" width="24.85546875" style="100" customWidth="1"/>
    <col min="10508" max="10508" width="30.42578125" style="100" customWidth="1"/>
    <col min="10509" max="10509" width="15" style="100" customWidth="1"/>
    <col min="10510" max="10752" width="9.140625" style="100"/>
    <col min="10753" max="10753" width="11.140625" style="100" customWidth="1"/>
    <col min="10754" max="10754" width="12" style="100" customWidth="1"/>
    <col min="10755" max="10755" width="21" style="100" customWidth="1"/>
    <col min="10756" max="10756" width="12.42578125" style="100" customWidth="1"/>
    <col min="10757" max="10757" width="17" style="100" customWidth="1"/>
    <col min="10758" max="10758" width="9.42578125" style="100" customWidth="1"/>
    <col min="10759" max="10759" width="12.42578125" style="100" customWidth="1"/>
    <col min="10760" max="10760" width="24.85546875" style="100" customWidth="1"/>
    <col min="10761" max="10761" width="15.140625" style="100" customWidth="1"/>
    <col min="10762" max="10763" width="24.85546875" style="100" customWidth="1"/>
    <col min="10764" max="10764" width="30.42578125" style="100" customWidth="1"/>
    <col min="10765" max="10765" width="15" style="100" customWidth="1"/>
    <col min="10766" max="11008" width="9.140625" style="100"/>
    <col min="11009" max="11009" width="11.140625" style="100" customWidth="1"/>
    <col min="11010" max="11010" width="12" style="100" customWidth="1"/>
    <col min="11011" max="11011" width="21" style="100" customWidth="1"/>
    <col min="11012" max="11012" width="12.42578125" style="100" customWidth="1"/>
    <col min="11013" max="11013" width="17" style="100" customWidth="1"/>
    <col min="11014" max="11014" width="9.42578125" style="100" customWidth="1"/>
    <col min="11015" max="11015" width="12.42578125" style="100" customWidth="1"/>
    <col min="11016" max="11016" width="24.85546875" style="100" customWidth="1"/>
    <col min="11017" max="11017" width="15.140625" style="100" customWidth="1"/>
    <col min="11018" max="11019" width="24.85546875" style="100" customWidth="1"/>
    <col min="11020" max="11020" width="30.42578125" style="100" customWidth="1"/>
    <col min="11021" max="11021" width="15" style="100" customWidth="1"/>
    <col min="11022" max="11264" width="9.140625" style="100"/>
    <col min="11265" max="11265" width="11.140625" style="100" customWidth="1"/>
    <col min="11266" max="11266" width="12" style="100" customWidth="1"/>
    <col min="11267" max="11267" width="21" style="100" customWidth="1"/>
    <col min="11268" max="11268" width="12.42578125" style="100" customWidth="1"/>
    <col min="11269" max="11269" width="17" style="100" customWidth="1"/>
    <col min="11270" max="11270" width="9.42578125" style="100" customWidth="1"/>
    <col min="11271" max="11271" width="12.42578125" style="100" customWidth="1"/>
    <col min="11272" max="11272" width="24.85546875" style="100" customWidth="1"/>
    <col min="11273" max="11273" width="15.140625" style="100" customWidth="1"/>
    <col min="11274" max="11275" width="24.85546875" style="100" customWidth="1"/>
    <col min="11276" max="11276" width="30.42578125" style="100" customWidth="1"/>
    <col min="11277" max="11277" width="15" style="100" customWidth="1"/>
    <col min="11278" max="11520" width="9.140625" style="100"/>
    <col min="11521" max="11521" width="11.140625" style="100" customWidth="1"/>
    <col min="11522" max="11522" width="12" style="100" customWidth="1"/>
    <col min="11523" max="11523" width="21" style="100" customWidth="1"/>
    <col min="11524" max="11524" width="12.42578125" style="100" customWidth="1"/>
    <col min="11525" max="11525" width="17" style="100" customWidth="1"/>
    <col min="11526" max="11526" width="9.42578125" style="100" customWidth="1"/>
    <col min="11527" max="11527" width="12.42578125" style="100" customWidth="1"/>
    <col min="11528" max="11528" width="24.85546875" style="100" customWidth="1"/>
    <col min="11529" max="11529" width="15.140625" style="100" customWidth="1"/>
    <col min="11530" max="11531" width="24.85546875" style="100" customWidth="1"/>
    <col min="11532" max="11532" width="30.42578125" style="100" customWidth="1"/>
    <col min="11533" max="11533" width="15" style="100" customWidth="1"/>
    <col min="11534" max="11776" width="9.140625" style="100"/>
    <col min="11777" max="11777" width="11.140625" style="100" customWidth="1"/>
    <col min="11778" max="11778" width="12" style="100" customWidth="1"/>
    <col min="11779" max="11779" width="21" style="100" customWidth="1"/>
    <col min="11780" max="11780" width="12.42578125" style="100" customWidth="1"/>
    <col min="11781" max="11781" width="17" style="100" customWidth="1"/>
    <col min="11782" max="11782" width="9.42578125" style="100" customWidth="1"/>
    <col min="11783" max="11783" width="12.42578125" style="100" customWidth="1"/>
    <col min="11784" max="11784" width="24.85546875" style="100" customWidth="1"/>
    <col min="11785" max="11785" width="15.140625" style="100" customWidth="1"/>
    <col min="11786" max="11787" width="24.85546875" style="100" customWidth="1"/>
    <col min="11788" max="11788" width="30.42578125" style="100" customWidth="1"/>
    <col min="11789" max="11789" width="15" style="100" customWidth="1"/>
    <col min="11790" max="12032" width="9.140625" style="100"/>
    <col min="12033" max="12033" width="11.140625" style="100" customWidth="1"/>
    <col min="12034" max="12034" width="12" style="100" customWidth="1"/>
    <col min="12035" max="12035" width="21" style="100" customWidth="1"/>
    <col min="12036" max="12036" width="12.42578125" style="100" customWidth="1"/>
    <col min="12037" max="12037" width="17" style="100" customWidth="1"/>
    <col min="12038" max="12038" width="9.42578125" style="100" customWidth="1"/>
    <col min="12039" max="12039" width="12.42578125" style="100" customWidth="1"/>
    <col min="12040" max="12040" width="24.85546875" style="100" customWidth="1"/>
    <col min="12041" max="12041" width="15.140625" style="100" customWidth="1"/>
    <col min="12042" max="12043" width="24.85546875" style="100" customWidth="1"/>
    <col min="12044" max="12044" width="30.42578125" style="100" customWidth="1"/>
    <col min="12045" max="12045" width="15" style="100" customWidth="1"/>
    <col min="12046" max="12288" width="9.140625" style="100"/>
    <col min="12289" max="12289" width="11.140625" style="100" customWidth="1"/>
    <col min="12290" max="12290" width="12" style="100" customWidth="1"/>
    <col min="12291" max="12291" width="21" style="100" customWidth="1"/>
    <col min="12292" max="12292" width="12.42578125" style="100" customWidth="1"/>
    <col min="12293" max="12293" width="17" style="100" customWidth="1"/>
    <col min="12294" max="12294" width="9.42578125" style="100" customWidth="1"/>
    <col min="12295" max="12295" width="12.42578125" style="100" customWidth="1"/>
    <col min="12296" max="12296" width="24.85546875" style="100" customWidth="1"/>
    <col min="12297" max="12297" width="15.140625" style="100" customWidth="1"/>
    <col min="12298" max="12299" width="24.85546875" style="100" customWidth="1"/>
    <col min="12300" max="12300" width="30.42578125" style="100" customWidth="1"/>
    <col min="12301" max="12301" width="15" style="100" customWidth="1"/>
    <col min="12302" max="12544" width="9.140625" style="100"/>
    <col min="12545" max="12545" width="11.140625" style="100" customWidth="1"/>
    <col min="12546" max="12546" width="12" style="100" customWidth="1"/>
    <col min="12547" max="12547" width="21" style="100" customWidth="1"/>
    <col min="12548" max="12548" width="12.42578125" style="100" customWidth="1"/>
    <col min="12549" max="12549" width="17" style="100" customWidth="1"/>
    <col min="12550" max="12550" width="9.42578125" style="100" customWidth="1"/>
    <col min="12551" max="12551" width="12.42578125" style="100" customWidth="1"/>
    <col min="12552" max="12552" width="24.85546875" style="100" customWidth="1"/>
    <col min="12553" max="12553" width="15.140625" style="100" customWidth="1"/>
    <col min="12554" max="12555" width="24.85546875" style="100" customWidth="1"/>
    <col min="12556" max="12556" width="30.42578125" style="100" customWidth="1"/>
    <col min="12557" max="12557" width="15" style="100" customWidth="1"/>
    <col min="12558" max="12800" width="9.140625" style="100"/>
    <col min="12801" max="12801" width="11.140625" style="100" customWidth="1"/>
    <col min="12802" max="12802" width="12" style="100" customWidth="1"/>
    <col min="12803" max="12803" width="21" style="100" customWidth="1"/>
    <col min="12804" max="12804" width="12.42578125" style="100" customWidth="1"/>
    <col min="12805" max="12805" width="17" style="100" customWidth="1"/>
    <col min="12806" max="12806" width="9.42578125" style="100" customWidth="1"/>
    <col min="12807" max="12807" width="12.42578125" style="100" customWidth="1"/>
    <col min="12808" max="12808" width="24.85546875" style="100" customWidth="1"/>
    <col min="12809" max="12809" width="15.140625" style="100" customWidth="1"/>
    <col min="12810" max="12811" width="24.85546875" style="100" customWidth="1"/>
    <col min="12812" max="12812" width="30.42578125" style="100" customWidth="1"/>
    <col min="12813" max="12813" width="15" style="100" customWidth="1"/>
    <col min="12814" max="13056" width="9.140625" style="100"/>
    <col min="13057" max="13057" width="11.140625" style="100" customWidth="1"/>
    <col min="13058" max="13058" width="12" style="100" customWidth="1"/>
    <col min="13059" max="13059" width="21" style="100" customWidth="1"/>
    <col min="13060" max="13060" width="12.42578125" style="100" customWidth="1"/>
    <col min="13061" max="13061" width="17" style="100" customWidth="1"/>
    <col min="13062" max="13062" width="9.42578125" style="100" customWidth="1"/>
    <col min="13063" max="13063" width="12.42578125" style="100" customWidth="1"/>
    <col min="13064" max="13064" width="24.85546875" style="100" customWidth="1"/>
    <col min="13065" max="13065" width="15.140625" style="100" customWidth="1"/>
    <col min="13066" max="13067" width="24.85546875" style="100" customWidth="1"/>
    <col min="13068" max="13068" width="30.42578125" style="100" customWidth="1"/>
    <col min="13069" max="13069" width="15" style="100" customWidth="1"/>
    <col min="13070" max="13312" width="9.140625" style="100"/>
    <col min="13313" max="13313" width="11.140625" style="100" customWidth="1"/>
    <col min="13314" max="13314" width="12" style="100" customWidth="1"/>
    <col min="13315" max="13315" width="21" style="100" customWidth="1"/>
    <col min="13316" max="13316" width="12.42578125" style="100" customWidth="1"/>
    <col min="13317" max="13317" width="17" style="100" customWidth="1"/>
    <col min="13318" max="13318" width="9.42578125" style="100" customWidth="1"/>
    <col min="13319" max="13319" width="12.42578125" style="100" customWidth="1"/>
    <col min="13320" max="13320" width="24.85546875" style="100" customWidth="1"/>
    <col min="13321" max="13321" width="15.140625" style="100" customWidth="1"/>
    <col min="13322" max="13323" width="24.85546875" style="100" customWidth="1"/>
    <col min="13324" max="13324" width="30.42578125" style="100" customWidth="1"/>
    <col min="13325" max="13325" width="15" style="100" customWidth="1"/>
    <col min="13326" max="13568" width="9.140625" style="100"/>
    <col min="13569" max="13569" width="11.140625" style="100" customWidth="1"/>
    <col min="13570" max="13570" width="12" style="100" customWidth="1"/>
    <col min="13571" max="13571" width="21" style="100" customWidth="1"/>
    <col min="13572" max="13572" width="12.42578125" style="100" customWidth="1"/>
    <col min="13573" max="13573" width="17" style="100" customWidth="1"/>
    <col min="13574" max="13574" width="9.42578125" style="100" customWidth="1"/>
    <col min="13575" max="13575" width="12.42578125" style="100" customWidth="1"/>
    <col min="13576" max="13576" width="24.85546875" style="100" customWidth="1"/>
    <col min="13577" max="13577" width="15.140625" style="100" customWidth="1"/>
    <col min="13578" max="13579" width="24.85546875" style="100" customWidth="1"/>
    <col min="13580" max="13580" width="30.42578125" style="100" customWidth="1"/>
    <col min="13581" max="13581" width="15" style="100" customWidth="1"/>
    <col min="13582" max="13824" width="9.140625" style="100"/>
    <col min="13825" max="13825" width="11.140625" style="100" customWidth="1"/>
    <col min="13826" max="13826" width="12" style="100" customWidth="1"/>
    <col min="13827" max="13827" width="21" style="100" customWidth="1"/>
    <col min="13828" max="13828" width="12.42578125" style="100" customWidth="1"/>
    <col min="13829" max="13829" width="17" style="100" customWidth="1"/>
    <col min="13830" max="13830" width="9.42578125" style="100" customWidth="1"/>
    <col min="13831" max="13831" width="12.42578125" style="100" customWidth="1"/>
    <col min="13832" max="13832" width="24.85546875" style="100" customWidth="1"/>
    <col min="13833" max="13833" width="15.140625" style="100" customWidth="1"/>
    <col min="13834" max="13835" width="24.85546875" style="100" customWidth="1"/>
    <col min="13836" max="13836" width="30.42578125" style="100" customWidth="1"/>
    <col min="13837" max="13837" width="15" style="100" customWidth="1"/>
    <col min="13838" max="14080" width="9.140625" style="100"/>
    <col min="14081" max="14081" width="11.140625" style="100" customWidth="1"/>
    <col min="14082" max="14082" width="12" style="100" customWidth="1"/>
    <col min="14083" max="14083" width="21" style="100" customWidth="1"/>
    <col min="14084" max="14084" width="12.42578125" style="100" customWidth="1"/>
    <col min="14085" max="14085" width="17" style="100" customWidth="1"/>
    <col min="14086" max="14086" width="9.42578125" style="100" customWidth="1"/>
    <col min="14087" max="14087" width="12.42578125" style="100" customWidth="1"/>
    <col min="14088" max="14088" width="24.85546875" style="100" customWidth="1"/>
    <col min="14089" max="14089" width="15.140625" style="100" customWidth="1"/>
    <col min="14090" max="14091" width="24.85546875" style="100" customWidth="1"/>
    <col min="14092" max="14092" width="30.42578125" style="100" customWidth="1"/>
    <col min="14093" max="14093" width="15" style="100" customWidth="1"/>
    <col min="14094" max="14336" width="9.140625" style="100"/>
    <col min="14337" max="14337" width="11.140625" style="100" customWidth="1"/>
    <col min="14338" max="14338" width="12" style="100" customWidth="1"/>
    <col min="14339" max="14339" width="21" style="100" customWidth="1"/>
    <col min="14340" max="14340" width="12.42578125" style="100" customWidth="1"/>
    <col min="14341" max="14341" width="17" style="100" customWidth="1"/>
    <col min="14342" max="14342" width="9.42578125" style="100" customWidth="1"/>
    <col min="14343" max="14343" width="12.42578125" style="100" customWidth="1"/>
    <col min="14344" max="14344" width="24.85546875" style="100" customWidth="1"/>
    <col min="14345" max="14345" width="15.140625" style="100" customWidth="1"/>
    <col min="14346" max="14347" width="24.85546875" style="100" customWidth="1"/>
    <col min="14348" max="14348" width="30.42578125" style="100" customWidth="1"/>
    <col min="14349" max="14349" width="15" style="100" customWidth="1"/>
    <col min="14350" max="14592" width="9.140625" style="100"/>
    <col min="14593" max="14593" width="11.140625" style="100" customWidth="1"/>
    <col min="14594" max="14594" width="12" style="100" customWidth="1"/>
    <col min="14595" max="14595" width="21" style="100" customWidth="1"/>
    <col min="14596" max="14596" width="12.42578125" style="100" customWidth="1"/>
    <col min="14597" max="14597" width="17" style="100" customWidth="1"/>
    <col min="14598" max="14598" width="9.42578125" style="100" customWidth="1"/>
    <col min="14599" max="14599" width="12.42578125" style="100" customWidth="1"/>
    <col min="14600" max="14600" width="24.85546875" style="100" customWidth="1"/>
    <col min="14601" max="14601" width="15.140625" style="100" customWidth="1"/>
    <col min="14602" max="14603" width="24.85546875" style="100" customWidth="1"/>
    <col min="14604" max="14604" width="30.42578125" style="100" customWidth="1"/>
    <col min="14605" max="14605" width="15" style="100" customWidth="1"/>
    <col min="14606" max="14848" width="9.140625" style="100"/>
    <col min="14849" max="14849" width="11.140625" style="100" customWidth="1"/>
    <col min="14850" max="14850" width="12" style="100" customWidth="1"/>
    <col min="14851" max="14851" width="21" style="100" customWidth="1"/>
    <col min="14852" max="14852" width="12.42578125" style="100" customWidth="1"/>
    <col min="14853" max="14853" width="17" style="100" customWidth="1"/>
    <col min="14854" max="14854" width="9.42578125" style="100" customWidth="1"/>
    <col min="14855" max="14855" width="12.42578125" style="100" customWidth="1"/>
    <col min="14856" max="14856" width="24.85546875" style="100" customWidth="1"/>
    <col min="14857" max="14857" width="15.140625" style="100" customWidth="1"/>
    <col min="14858" max="14859" width="24.85546875" style="100" customWidth="1"/>
    <col min="14860" max="14860" width="30.42578125" style="100" customWidth="1"/>
    <col min="14861" max="14861" width="15" style="100" customWidth="1"/>
    <col min="14862" max="15104" width="9.140625" style="100"/>
    <col min="15105" max="15105" width="11.140625" style="100" customWidth="1"/>
    <col min="15106" max="15106" width="12" style="100" customWidth="1"/>
    <col min="15107" max="15107" width="21" style="100" customWidth="1"/>
    <col min="15108" max="15108" width="12.42578125" style="100" customWidth="1"/>
    <col min="15109" max="15109" width="17" style="100" customWidth="1"/>
    <col min="15110" max="15110" width="9.42578125" style="100" customWidth="1"/>
    <col min="15111" max="15111" width="12.42578125" style="100" customWidth="1"/>
    <col min="15112" max="15112" width="24.85546875" style="100" customWidth="1"/>
    <col min="15113" max="15113" width="15.140625" style="100" customWidth="1"/>
    <col min="15114" max="15115" width="24.85546875" style="100" customWidth="1"/>
    <col min="15116" max="15116" width="30.42578125" style="100" customWidth="1"/>
    <col min="15117" max="15117" width="15" style="100" customWidth="1"/>
    <col min="15118" max="15360" width="9.140625" style="100"/>
    <col min="15361" max="15361" width="11.140625" style="100" customWidth="1"/>
    <col min="15362" max="15362" width="12" style="100" customWidth="1"/>
    <col min="15363" max="15363" width="21" style="100" customWidth="1"/>
    <col min="15364" max="15364" width="12.42578125" style="100" customWidth="1"/>
    <col min="15365" max="15365" width="17" style="100" customWidth="1"/>
    <col min="15366" max="15366" width="9.42578125" style="100" customWidth="1"/>
    <col min="15367" max="15367" width="12.42578125" style="100" customWidth="1"/>
    <col min="15368" max="15368" width="24.85546875" style="100" customWidth="1"/>
    <col min="15369" max="15369" width="15.140625" style="100" customWidth="1"/>
    <col min="15370" max="15371" width="24.85546875" style="100" customWidth="1"/>
    <col min="15372" max="15372" width="30.42578125" style="100" customWidth="1"/>
    <col min="15373" max="15373" width="15" style="100" customWidth="1"/>
    <col min="15374" max="15616" width="9.140625" style="100"/>
    <col min="15617" max="15617" width="11.140625" style="100" customWidth="1"/>
    <col min="15618" max="15618" width="12" style="100" customWidth="1"/>
    <col min="15619" max="15619" width="21" style="100" customWidth="1"/>
    <col min="15620" max="15620" width="12.42578125" style="100" customWidth="1"/>
    <col min="15621" max="15621" width="17" style="100" customWidth="1"/>
    <col min="15622" max="15622" width="9.42578125" style="100" customWidth="1"/>
    <col min="15623" max="15623" width="12.42578125" style="100" customWidth="1"/>
    <col min="15624" max="15624" width="24.85546875" style="100" customWidth="1"/>
    <col min="15625" max="15625" width="15.140625" style="100" customWidth="1"/>
    <col min="15626" max="15627" width="24.85546875" style="100" customWidth="1"/>
    <col min="15628" max="15628" width="30.42578125" style="100" customWidth="1"/>
    <col min="15629" max="15629" width="15" style="100" customWidth="1"/>
    <col min="15630" max="15872" width="9.140625" style="100"/>
    <col min="15873" max="15873" width="11.140625" style="100" customWidth="1"/>
    <col min="15874" max="15874" width="12" style="100" customWidth="1"/>
    <col min="15875" max="15875" width="21" style="100" customWidth="1"/>
    <col min="15876" max="15876" width="12.42578125" style="100" customWidth="1"/>
    <col min="15877" max="15877" width="17" style="100" customWidth="1"/>
    <col min="15878" max="15878" width="9.42578125" style="100" customWidth="1"/>
    <col min="15879" max="15879" width="12.42578125" style="100" customWidth="1"/>
    <col min="15880" max="15880" width="24.85546875" style="100" customWidth="1"/>
    <col min="15881" max="15881" width="15.140625" style="100" customWidth="1"/>
    <col min="15882" max="15883" width="24.85546875" style="100" customWidth="1"/>
    <col min="15884" max="15884" width="30.42578125" style="100" customWidth="1"/>
    <col min="15885" max="15885" width="15" style="100" customWidth="1"/>
    <col min="15886" max="16128" width="9.140625" style="100"/>
    <col min="16129" max="16129" width="11.140625" style="100" customWidth="1"/>
    <col min="16130" max="16130" width="12" style="100" customWidth="1"/>
    <col min="16131" max="16131" width="21" style="100" customWidth="1"/>
    <col min="16132" max="16132" width="12.42578125" style="100" customWidth="1"/>
    <col min="16133" max="16133" width="17" style="100" customWidth="1"/>
    <col min="16134" max="16134" width="9.42578125" style="100" customWidth="1"/>
    <col min="16135" max="16135" width="12.42578125" style="100" customWidth="1"/>
    <col min="16136" max="16136" width="24.85546875" style="100" customWidth="1"/>
    <col min="16137" max="16137" width="15.140625" style="100" customWidth="1"/>
    <col min="16138" max="16139" width="24.85546875" style="100" customWidth="1"/>
    <col min="16140" max="16140" width="30.42578125" style="100" customWidth="1"/>
    <col min="16141" max="16141" width="15" style="100" customWidth="1"/>
    <col min="16142" max="16384" width="9.140625" style="100"/>
  </cols>
  <sheetData>
    <row r="1" spans="1:13" ht="18.75" x14ac:dyDescent="0.25">
      <c r="J1" s="101"/>
      <c r="K1" s="102" t="s">
        <v>114</v>
      </c>
      <c r="L1" s="102"/>
      <c r="M1" s="103"/>
    </row>
    <row r="2" spans="1:13" ht="15.75" customHeight="1" x14ac:dyDescent="0.25">
      <c r="K2" s="499" t="s">
        <v>115</v>
      </c>
      <c r="L2" s="499"/>
      <c r="M2" s="499"/>
    </row>
    <row r="3" spans="1:13" ht="15.75" customHeight="1" x14ac:dyDescent="0.25">
      <c r="K3" s="499"/>
      <c r="L3" s="499"/>
      <c r="M3" s="499"/>
    </row>
    <row r="4" spans="1:13" ht="51.75" customHeight="1" x14ac:dyDescent="0.25">
      <c r="K4" s="499"/>
      <c r="L4" s="499"/>
      <c r="M4" s="499"/>
    </row>
    <row r="5" spans="1:13" ht="15.75" customHeight="1" x14ac:dyDescent="0.3">
      <c r="K5" s="500" t="s">
        <v>134</v>
      </c>
      <c r="L5" s="500"/>
      <c r="M5" s="500"/>
    </row>
    <row r="6" spans="1:13" ht="15.75" customHeight="1" x14ac:dyDescent="0.25">
      <c r="K6" s="224">
        <f>M14</f>
        <v>43098</v>
      </c>
      <c r="M6" s="104"/>
    </row>
    <row r="7" spans="1:13" ht="20.25" customHeight="1" x14ac:dyDescent="0.25">
      <c r="K7" s="501"/>
      <c r="L7" s="501"/>
      <c r="M7" s="105"/>
    </row>
    <row r="8" spans="1:13" ht="28.5" customHeight="1" x14ac:dyDescent="0.25">
      <c r="J8" s="106"/>
      <c r="K8" s="106"/>
      <c r="L8" s="106"/>
      <c r="M8" s="106"/>
    </row>
    <row r="9" spans="1:13" ht="28.5" customHeight="1" x14ac:dyDescent="0.25"/>
    <row r="10" spans="1:13" ht="28.5" customHeight="1" x14ac:dyDescent="0.25">
      <c r="A10" s="107"/>
      <c r="B10" s="107"/>
      <c r="C10" s="107"/>
      <c r="D10" s="107"/>
      <c r="E10" s="107"/>
      <c r="F10" s="107"/>
      <c r="G10" s="107"/>
      <c r="H10" s="106"/>
      <c r="I10" s="106"/>
      <c r="J10" s="106"/>
      <c r="M10" s="106"/>
    </row>
    <row r="11" spans="1:13" ht="59.1" customHeight="1" x14ac:dyDescent="0.25">
      <c r="A11" s="502" t="s">
        <v>215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108"/>
    </row>
    <row r="12" spans="1:13" ht="16.5" customHeight="1" thickBot="1" x14ac:dyDescent="0.3">
      <c r="A12" s="503" t="s">
        <v>271</v>
      </c>
      <c r="B12" s="503"/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165" t="s">
        <v>216</v>
      </c>
    </row>
    <row r="13" spans="1:13" ht="13.35" customHeight="1" x14ac:dyDescent="0.25">
      <c r="A13" s="109"/>
      <c r="B13" s="110"/>
      <c r="C13" s="109"/>
      <c r="D13" s="110"/>
      <c r="E13" s="110"/>
      <c r="F13" s="110"/>
      <c r="G13" s="109"/>
      <c r="H13" s="109"/>
      <c r="I13" s="109"/>
      <c r="J13" s="109"/>
      <c r="K13" s="109"/>
      <c r="L13" s="111" t="s">
        <v>217</v>
      </c>
      <c r="M13" s="166" t="s">
        <v>218</v>
      </c>
    </row>
    <row r="14" spans="1:13" ht="13.35" customHeight="1" x14ac:dyDescent="0.25">
      <c r="A14" s="109"/>
      <c r="B14" s="495" t="s">
        <v>465</v>
      </c>
      <c r="C14" s="496"/>
      <c r="D14" s="496"/>
      <c r="E14" s="496"/>
      <c r="F14" s="496"/>
      <c r="G14" s="496"/>
      <c r="H14" s="496"/>
      <c r="I14" s="496"/>
      <c r="J14" s="496"/>
      <c r="K14" s="496"/>
      <c r="L14" s="111" t="s">
        <v>219</v>
      </c>
      <c r="M14" s="225">
        <v>43098</v>
      </c>
    </row>
    <row r="15" spans="1:13" ht="12" customHeight="1" x14ac:dyDescent="0.25">
      <c r="A15" s="109" t="s">
        <v>220</v>
      </c>
      <c r="B15" s="109"/>
      <c r="C15" s="110"/>
      <c r="D15" s="110"/>
      <c r="E15" s="110"/>
      <c r="F15" s="110"/>
      <c r="G15" s="109"/>
      <c r="H15" s="109"/>
      <c r="I15" s="109"/>
      <c r="J15" s="109"/>
      <c r="K15" s="109"/>
      <c r="L15" s="492" t="s">
        <v>221</v>
      </c>
      <c r="M15" s="168"/>
    </row>
    <row r="16" spans="1:13" ht="35.1" customHeight="1" x14ac:dyDescent="0.25">
      <c r="A16" s="109" t="s">
        <v>222</v>
      </c>
      <c r="B16" s="109"/>
      <c r="C16" s="110"/>
      <c r="D16" s="490" t="s">
        <v>223</v>
      </c>
      <c r="E16" s="490"/>
      <c r="F16" s="490"/>
      <c r="G16" s="490"/>
      <c r="H16" s="490"/>
      <c r="I16" s="490"/>
      <c r="J16" s="490"/>
      <c r="K16" s="490"/>
      <c r="L16" s="492"/>
      <c r="M16" s="169"/>
    </row>
    <row r="17" spans="1:13" ht="15" customHeight="1" thickBot="1" x14ac:dyDescent="0.3">
      <c r="A17" s="109"/>
      <c r="B17" s="109"/>
      <c r="C17" s="110"/>
      <c r="D17" s="112"/>
      <c r="E17" s="112"/>
      <c r="F17" s="113"/>
      <c r="G17" s="114"/>
      <c r="H17" s="114"/>
      <c r="I17" s="114"/>
      <c r="J17" s="115"/>
      <c r="K17" s="115"/>
      <c r="L17" s="111"/>
      <c r="M17" s="168"/>
    </row>
    <row r="18" spans="1:13" ht="13.5" customHeight="1" thickBot="1" x14ac:dyDescent="0.3">
      <c r="A18" s="109"/>
      <c r="B18" s="109"/>
      <c r="C18" s="110"/>
      <c r="D18" s="497" t="s">
        <v>224</v>
      </c>
      <c r="E18" s="497"/>
      <c r="F18" s="498" t="s">
        <v>225</v>
      </c>
      <c r="G18" s="498"/>
      <c r="H18" s="498"/>
      <c r="I18" s="498"/>
      <c r="J18" s="116" t="s">
        <v>226</v>
      </c>
      <c r="K18" s="109"/>
      <c r="L18" s="111"/>
      <c r="M18" s="226">
        <v>43097</v>
      </c>
    </row>
    <row r="19" spans="1:13" ht="20.100000000000001" customHeight="1" x14ac:dyDescent="0.25">
      <c r="A19" s="109" t="s">
        <v>227</v>
      </c>
      <c r="B19" s="109"/>
      <c r="C19" s="110"/>
      <c r="D19" s="490" t="s">
        <v>228</v>
      </c>
      <c r="E19" s="490"/>
      <c r="F19" s="490"/>
      <c r="G19" s="490"/>
      <c r="H19" s="490"/>
      <c r="I19" s="490"/>
      <c r="J19" s="490"/>
      <c r="K19" s="490"/>
      <c r="L19" s="111" t="s">
        <v>229</v>
      </c>
      <c r="M19" s="167"/>
    </row>
    <row r="20" spans="1:13" ht="12.75" customHeight="1" x14ac:dyDescent="0.25">
      <c r="A20" s="109" t="s">
        <v>230</v>
      </c>
      <c r="B20" s="109"/>
      <c r="C20" s="110"/>
      <c r="D20" s="117"/>
      <c r="E20" s="117"/>
      <c r="F20" s="117"/>
      <c r="G20" s="117"/>
      <c r="H20" s="117"/>
      <c r="I20" s="117"/>
      <c r="J20" s="117"/>
      <c r="K20" s="117"/>
      <c r="L20" s="492" t="s">
        <v>231</v>
      </c>
      <c r="M20" s="167"/>
    </row>
    <row r="21" spans="1:13" ht="20.100000000000001" customHeight="1" x14ac:dyDescent="0.25">
      <c r="A21" s="109" t="s">
        <v>232</v>
      </c>
      <c r="B21" s="109"/>
      <c r="C21" s="110"/>
      <c r="D21" s="490" t="s">
        <v>233</v>
      </c>
      <c r="E21" s="490"/>
      <c r="F21" s="490"/>
      <c r="G21" s="490"/>
      <c r="H21" s="490"/>
      <c r="I21" s="490"/>
      <c r="J21" s="490"/>
      <c r="K21" s="490"/>
      <c r="L21" s="492"/>
      <c r="M21" s="167"/>
    </row>
    <row r="22" spans="1:13" ht="14.25" customHeight="1" x14ac:dyDescent="0.25">
      <c r="A22" s="109" t="s">
        <v>230</v>
      </c>
      <c r="B22" s="109"/>
      <c r="C22" s="110"/>
      <c r="D22" s="491"/>
      <c r="E22" s="491"/>
      <c r="F22" s="491"/>
      <c r="G22" s="491"/>
      <c r="H22" s="491"/>
      <c r="I22" s="491"/>
      <c r="J22" s="491"/>
      <c r="K22" s="491"/>
      <c r="L22" s="492" t="s">
        <v>221</v>
      </c>
      <c r="M22" s="504"/>
    </row>
    <row r="23" spans="1:13" ht="10.5" customHeight="1" x14ac:dyDescent="0.25">
      <c r="A23" s="109" t="s">
        <v>234</v>
      </c>
      <c r="B23" s="109"/>
      <c r="C23" s="110"/>
      <c r="D23" s="491"/>
      <c r="E23" s="491"/>
      <c r="F23" s="491"/>
      <c r="G23" s="491"/>
      <c r="H23" s="491"/>
      <c r="I23" s="491"/>
      <c r="J23" s="491"/>
      <c r="K23" s="491"/>
      <c r="L23" s="492"/>
      <c r="M23" s="505"/>
    </row>
    <row r="24" spans="1:13" ht="12" customHeight="1" x14ac:dyDescent="0.25">
      <c r="A24" s="109" t="s">
        <v>235</v>
      </c>
      <c r="B24" s="109"/>
      <c r="C24" s="110"/>
      <c r="D24" s="112"/>
      <c r="E24" s="112"/>
      <c r="F24" s="112"/>
      <c r="G24" s="115"/>
      <c r="H24" s="115"/>
      <c r="I24" s="115"/>
      <c r="J24" s="115"/>
      <c r="K24" s="115"/>
      <c r="L24" s="111" t="s">
        <v>236</v>
      </c>
      <c r="M24" s="167"/>
    </row>
    <row r="25" spans="1:13" ht="12" customHeight="1" thickBot="1" x14ac:dyDescent="0.3">
      <c r="A25" s="109"/>
      <c r="B25" s="108"/>
      <c r="C25" s="118"/>
      <c r="D25" s="118"/>
      <c r="E25" s="110"/>
      <c r="F25" s="110"/>
      <c r="G25" s="109"/>
      <c r="H25" s="109"/>
      <c r="I25" s="109"/>
      <c r="J25" s="109"/>
      <c r="K25" s="109"/>
      <c r="L25" s="111" t="s">
        <v>237</v>
      </c>
      <c r="M25" s="170"/>
    </row>
    <row r="26" spans="1:13" ht="9.75" customHeight="1" x14ac:dyDescent="0.25">
      <c r="A26" s="109"/>
      <c r="B26" s="119" t="s">
        <v>238</v>
      </c>
      <c r="C26" s="112"/>
      <c r="D26" s="112"/>
      <c r="E26" s="110"/>
      <c r="F26" s="110"/>
      <c r="G26" s="109"/>
      <c r="H26" s="109"/>
      <c r="I26" s="109"/>
      <c r="J26" s="109"/>
      <c r="K26" s="109"/>
      <c r="L26" s="109"/>
      <c r="M26" s="120"/>
    </row>
    <row r="27" spans="1:13" ht="13.5" customHeight="1" x14ac:dyDescent="0.25">
      <c r="A27" s="109"/>
      <c r="B27" s="121"/>
      <c r="C27" s="110"/>
      <c r="D27" s="110"/>
      <c r="E27" s="110"/>
      <c r="F27" s="110"/>
      <c r="G27" s="109"/>
      <c r="H27" s="109"/>
      <c r="I27" s="109"/>
      <c r="J27" s="109"/>
      <c r="K27" s="109"/>
      <c r="L27" s="122"/>
      <c r="M27" s="122"/>
    </row>
    <row r="28" spans="1:13" ht="48" customHeight="1" x14ac:dyDescent="0.25">
      <c r="A28" s="493" t="s">
        <v>239</v>
      </c>
      <c r="B28" s="494"/>
      <c r="C28" s="494"/>
      <c r="D28" s="493" t="s">
        <v>240</v>
      </c>
      <c r="E28" s="493" t="s">
        <v>241</v>
      </c>
      <c r="F28" s="493" t="s">
        <v>242</v>
      </c>
      <c r="G28" s="493" t="s">
        <v>272</v>
      </c>
      <c r="H28" s="494"/>
      <c r="I28" s="493" t="s">
        <v>243</v>
      </c>
      <c r="J28" s="494"/>
      <c r="K28" s="493" t="s">
        <v>244</v>
      </c>
      <c r="L28" s="494"/>
      <c r="M28" s="494"/>
    </row>
    <row r="29" spans="1:13" ht="32.25" customHeight="1" x14ac:dyDescent="0.25">
      <c r="A29" s="494"/>
      <c r="B29" s="494"/>
      <c r="C29" s="494"/>
      <c r="D29" s="494"/>
      <c r="E29" s="494"/>
      <c r="F29" s="494"/>
      <c r="G29" s="229" t="s">
        <v>245</v>
      </c>
      <c r="H29" s="229" t="s">
        <v>246</v>
      </c>
      <c r="I29" s="229" t="s">
        <v>245</v>
      </c>
      <c r="J29" s="229" t="s">
        <v>246</v>
      </c>
      <c r="K29" s="229" t="s">
        <v>247</v>
      </c>
      <c r="L29" s="493" t="s">
        <v>248</v>
      </c>
      <c r="M29" s="494"/>
    </row>
    <row r="30" spans="1:13" ht="12.75" customHeight="1" thickBot="1" x14ac:dyDescent="0.3">
      <c r="A30" s="484">
        <v>1</v>
      </c>
      <c r="B30" s="485"/>
      <c r="C30" s="485"/>
      <c r="D30" s="228">
        <v>2</v>
      </c>
      <c r="E30" s="228">
        <v>3</v>
      </c>
      <c r="F30" s="228">
        <v>4</v>
      </c>
      <c r="G30" s="228">
        <v>5</v>
      </c>
      <c r="H30" s="228">
        <v>6</v>
      </c>
      <c r="I30" s="228">
        <v>7</v>
      </c>
      <c r="J30" s="228">
        <v>8</v>
      </c>
      <c r="K30" s="228">
        <v>9</v>
      </c>
      <c r="L30" s="486">
        <v>10</v>
      </c>
      <c r="M30" s="487"/>
    </row>
    <row r="31" spans="1:13" ht="186.75" customHeight="1" x14ac:dyDescent="0.25">
      <c r="A31" s="475" t="s">
        <v>168</v>
      </c>
      <c r="B31" s="476"/>
      <c r="C31" s="476"/>
      <c r="D31" s="187" t="s">
        <v>254</v>
      </c>
      <c r="E31" s="188"/>
      <c r="F31" s="188"/>
      <c r="G31" s="188"/>
      <c r="H31" s="191">
        <v>0</v>
      </c>
      <c r="I31" s="191"/>
      <c r="J31" s="191">
        <v>0</v>
      </c>
      <c r="K31" s="191">
        <v>262676</v>
      </c>
      <c r="L31" s="488">
        <v>262676</v>
      </c>
      <c r="M31" s="489"/>
    </row>
    <row r="32" spans="1:13" ht="12.75" customHeight="1" x14ac:dyDescent="0.25">
      <c r="A32" s="475"/>
      <c r="B32" s="476"/>
      <c r="C32" s="476"/>
      <c r="D32" s="187" t="s">
        <v>254</v>
      </c>
      <c r="E32" s="188" t="s">
        <v>249</v>
      </c>
      <c r="F32" s="188"/>
      <c r="G32" s="188"/>
      <c r="H32" s="189"/>
      <c r="I32" s="189"/>
      <c r="J32" s="189"/>
      <c r="K32" s="189">
        <v>262676</v>
      </c>
      <c r="L32" s="477">
        <v>0</v>
      </c>
      <c r="M32" s="478"/>
    </row>
    <row r="33" spans="1:14" ht="12.75" customHeight="1" x14ac:dyDescent="0.25">
      <c r="A33" s="475"/>
      <c r="B33" s="476"/>
      <c r="C33" s="476"/>
      <c r="D33" s="187" t="s">
        <v>254</v>
      </c>
      <c r="E33" s="188" t="s">
        <v>250</v>
      </c>
      <c r="F33" s="188"/>
      <c r="G33" s="188"/>
      <c r="H33" s="189"/>
      <c r="I33" s="189"/>
      <c r="J33" s="189"/>
      <c r="K33" s="189">
        <v>0</v>
      </c>
      <c r="L33" s="477">
        <v>142262.17000000001</v>
      </c>
      <c r="M33" s="478"/>
    </row>
    <row r="34" spans="1:14" ht="12.75" customHeight="1" x14ac:dyDescent="0.25">
      <c r="A34" s="475"/>
      <c r="B34" s="476"/>
      <c r="C34" s="476"/>
      <c r="D34" s="187" t="s">
        <v>254</v>
      </c>
      <c r="E34" s="188" t="s">
        <v>251</v>
      </c>
      <c r="F34" s="188"/>
      <c r="G34" s="188"/>
      <c r="H34" s="189"/>
      <c r="I34" s="189"/>
      <c r="J34" s="189"/>
      <c r="K34" s="189">
        <v>0</v>
      </c>
      <c r="L34" s="477">
        <v>42963.17</v>
      </c>
      <c r="M34" s="478"/>
    </row>
    <row r="35" spans="1:14" ht="12.75" customHeight="1" x14ac:dyDescent="0.25">
      <c r="A35" s="475"/>
      <c r="B35" s="476"/>
      <c r="C35" s="476"/>
      <c r="D35" s="187" t="s">
        <v>254</v>
      </c>
      <c r="E35" s="188" t="s">
        <v>252</v>
      </c>
      <c r="F35" s="188"/>
      <c r="G35" s="188"/>
      <c r="H35" s="189"/>
      <c r="I35" s="189"/>
      <c r="J35" s="189"/>
      <c r="K35" s="189">
        <v>0</v>
      </c>
      <c r="L35" s="477">
        <v>25198</v>
      </c>
      <c r="M35" s="478"/>
    </row>
    <row r="36" spans="1:14" ht="12.75" customHeight="1" x14ac:dyDescent="0.25">
      <c r="A36" s="475"/>
      <c r="B36" s="476"/>
      <c r="C36" s="476"/>
      <c r="D36" s="187" t="s">
        <v>254</v>
      </c>
      <c r="E36" s="188" t="s">
        <v>253</v>
      </c>
      <c r="F36" s="188"/>
      <c r="G36" s="188"/>
      <c r="H36" s="189"/>
      <c r="I36" s="189"/>
      <c r="J36" s="189"/>
      <c r="K36" s="189">
        <v>0</v>
      </c>
      <c r="L36" s="477">
        <v>52252.66</v>
      </c>
      <c r="M36" s="478"/>
    </row>
    <row r="37" spans="1:14" ht="67.5" customHeight="1" x14ac:dyDescent="0.25">
      <c r="A37" s="475" t="s">
        <v>450</v>
      </c>
      <c r="B37" s="476"/>
      <c r="C37" s="476"/>
      <c r="D37" s="187" t="s">
        <v>458</v>
      </c>
      <c r="E37" s="188"/>
      <c r="F37" s="188"/>
      <c r="G37" s="188"/>
      <c r="H37" s="191">
        <v>0</v>
      </c>
      <c r="I37" s="191"/>
      <c r="J37" s="191">
        <v>0</v>
      </c>
      <c r="K37" s="191">
        <v>76886.100000000006</v>
      </c>
      <c r="L37" s="488">
        <v>76886.100000000006</v>
      </c>
      <c r="M37" s="489"/>
    </row>
    <row r="38" spans="1:14" ht="12.75" customHeight="1" x14ac:dyDescent="0.25">
      <c r="A38" s="475"/>
      <c r="B38" s="476"/>
      <c r="C38" s="476"/>
      <c r="D38" s="187" t="s">
        <v>458</v>
      </c>
      <c r="E38" s="188" t="s">
        <v>249</v>
      </c>
      <c r="F38" s="188"/>
      <c r="G38" s="188"/>
      <c r="H38" s="189"/>
      <c r="I38" s="189"/>
      <c r="J38" s="189"/>
      <c r="K38" s="189">
        <v>76886.100000000006</v>
      </c>
      <c r="L38" s="477">
        <v>0</v>
      </c>
      <c r="M38" s="478"/>
    </row>
    <row r="39" spans="1:14" ht="12.75" customHeight="1" x14ac:dyDescent="0.25">
      <c r="A39" s="475"/>
      <c r="B39" s="476"/>
      <c r="C39" s="476"/>
      <c r="D39" s="187" t="s">
        <v>458</v>
      </c>
      <c r="E39" s="188" t="s">
        <v>250</v>
      </c>
      <c r="F39" s="188"/>
      <c r="G39" s="188"/>
      <c r="H39" s="189"/>
      <c r="I39" s="189"/>
      <c r="J39" s="189"/>
      <c r="K39" s="189">
        <v>0</v>
      </c>
      <c r="L39" s="477">
        <v>0</v>
      </c>
      <c r="M39" s="478"/>
    </row>
    <row r="40" spans="1:14" ht="12.75" customHeight="1" x14ac:dyDescent="0.25">
      <c r="A40" s="475"/>
      <c r="B40" s="476"/>
      <c r="C40" s="476"/>
      <c r="D40" s="187" t="s">
        <v>458</v>
      </c>
      <c r="E40" s="188" t="s">
        <v>459</v>
      </c>
      <c r="F40" s="188"/>
      <c r="G40" s="188"/>
      <c r="H40" s="189"/>
      <c r="I40" s="189"/>
      <c r="J40" s="189"/>
      <c r="K40" s="189">
        <v>0</v>
      </c>
      <c r="L40" s="477">
        <v>21843.98</v>
      </c>
      <c r="M40" s="478"/>
    </row>
    <row r="41" spans="1:14" ht="12.75" customHeight="1" x14ac:dyDescent="0.25">
      <c r="A41" s="475"/>
      <c r="B41" s="476"/>
      <c r="C41" s="476"/>
      <c r="D41" s="187" t="s">
        <v>458</v>
      </c>
      <c r="E41" s="188" t="s">
        <v>251</v>
      </c>
      <c r="F41" s="188"/>
      <c r="G41" s="188"/>
      <c r="H41" s="189"/>
      <c r="I41" s="189"/>
      <c r="J41" s="189"/>
      <c r="K41" s="189">
        <v>0</v>
      </c>
      <c r="L41" s="477">
        <v>4912.12</v>
      </c>
      <c r="M41" s="478"/>
    </row>
    <row r="42" spans="1:14" ht="12.75" customHeight="1" thickBot="1" x14ac:dyDescent="0.3">
      <c r="A42" s="475"/>
      <c r="B42" s="476"/>
      <c r="C42" s="476"/>
      <c r="D42" s="187" t="s">
        <v>458</v>
      </c>
      <c r="E42" s="188" t="s">
        <v>460</v>
      </c>
      <c r="F42" s="188"/>
      <c r="G42" s="188"/>
      <c r="H42" s="189"/>
      <c r="I42" s="189"/>
      <c r="J42" s="189"/>
      <c r="K42" s="189">
        <v>0</v>
      </c>
      <c r="L42" s="477">
        <v>50130</v>
      </c>
      <c r="M42" s="478"/>
    </row>
    <row r="43" spans="1:14" ht="12.75" customHeight="1" thickBot="1" x14ac:dyDescent="0.3">
      <c r="A43" s="479"/>
      <c r="B43" s="480"/>
      <c r="C43" s="480"/>
      <c r="D43" s="190"/>
      <c r="E43" s="190"/>
      <c r="F43" s="190"/>
      <c r="G43" s="249" t="s">
        <v>162</v>
      </c>
      <c r="H43" s="250"/>
      <c r="I43" s="251"/>
      <c r="J43" s="251"/>
      <c r="K43" s="251">
        <v>339562.1</v>
      </c>
      <c r="L43" s="481">
        <v>339562.1</v>
      </c>
      <c r="M43" s="482"/>
    </row>
    <row r="44" spans="1:14" ht="12.75" customHeight="1" x14ac:dyDescent="0.25">
      <c r="A44" s="161"/>
      <c r="B44" s="162"/>
      <c r="C44" s="162"/>
      <c r="D44" s="163"/>
      <c r="E44" s="163"/>
      <c r="F44" s="163"/>
      <c r="G44" s="163"/>
      <c r="H44" s="163"/>
      <c r="I44" s="163"/>
      <c r="J44" s="163"/>
      <c r="K44" s="163"/>
      <c r="L44" s="163"/>
      <c r="M44" s="164"/>
    </row>
    <row r="45" spans="1:14" ht="18.75" x14ac:dyDescent="0.3">
      <c r="A45" s="123"/>
      <c r="B45" s="123"/>
      <c r="C45" s="123"/>
      <c r="D45" s="123"/>
      <c r="E45" s="123"/>
      <c r="F45" s="123"/>
      <c r="G45" s="123"/>
      <c r="H45" s="123"/>
      <c r="I45" s="124"/>
      <c r="J45" s="123"/>
      <c r="K45" s="123"/>
      <c r="L45" s="123"/>
      <c r="M45" s="123"/>
      <c r="N45" s="123"/>
    </row>
    <row r="46" spans="1:14" ht="18.75" x14ac:dyDescent="0.3">
      <c r="A46" s="123"/>
      <c r="B46" s="123"/>
      <c r="C46" s="123"/>
      <c r="D46" s="123"/>
      <c r="E46" s="123"/>
      <c r="F46" s="123"/>
      <c r="G46" s="123"/>
      <c r="H46" s="123"/>
      <c r="I46" s="124"/>
      <c r="J46" s="123" t="s">
        <v>428</v>
      </c>
      <c r="L46" s="123"/>
      <c r="M46" s="125"/>
      <c r="N46" s="123"/>
    </row>
    <row r="47" spans="1:14" ht="18.75" x14ac:dyDescent="0.3">
      <c r="A47" s="126" t="s">
        <v>255</v>
      </c>
      <c r="B47" s="126"/>
      <c r="C47" s="126"/>
      <c r="D47" s="123"/>
      <c r="E47" s="123"/>
      <c r="F47" s="123"/>
      <c r="G47" s="123"/>
      <c r="H47" s="123"/>
      <c r="I47" s="124"/>
      <c r="J47" s="123" t="s">
        <v>429</v>
      </c>
      <c r="L47" s="123"/>
      <c r="M47" s="125"/>
      <c r="N47" s="123"/>
    </row>
    <row r="48" spans="1:14" ht="18.75" x14ac:dyDescent="0.3">
      <c r="A48" s="126"/>
      <c r="B48" s="123"/>
      <c r="C48" s="123"/>
      <c r="D48" s="123"/>
      <c r="E48" s="127"/>
      <c r="F48" s="128"/>
      <c r="G48" s="483" t="s">
        <v>256</v>
      </c>
      <c r="H48" s="483"/>
      <c r="I48" s="124"/>
      <c r="J48" s="123"/>
      <c r="K48" s="123"/>
      <c r="L48" s="123"/>
      <c r="M48" s="123"/>
      <c r="N48" s="123"/>
    </row>
    <row r="49" spans="1:14" ht="19.5" x14ac:dyDescent="0.35">
      <c r="A49" s="123"/>
      <c r="B49" s="123"/>
      <c r="C49" s="123"/>
      <c r="D49" s="123"/>
      <c r="E49" s="126" t="s">
        <v>273</v>
      </c>
      <c r="F49" s="126"/>
      <c r="G49" s="129"/>
      <c r="H49" s="129"/>
      <c r="I49" s="129"/>
      <c r="J49" s="130" t="s">
        <v>274</v>
      </c>
      <c r="K49" s="131"/>
      <c r="L49" s="131"/>
      <c r="M49" s="132"/>
    </row>
    <row r="50" spans="1:14" ht="19.5" x14ac:dyDescent="0.35">
      <c r="A50" s="123"/>
      <c r="B50" s="123"/>
      <c r="C50" s="123"/>
      <c r="D50" s="123"/>
      <c r="E50" s="123"/>
      <c r="F50" s="123"/>
      <c r="G50" s="123"/>
      <c r="H50" s="133" t="s">
        <v>257</v>
      </c>
      <c r="I50" s="124"/>
      <c r="J50" s="134" t="s">
        <v>275</v>
      </c>
      <c r="K50" s="124"/>
      <c r="L50" s="124"/>
      <c r="M50" s="135"/>
    </row>
    <row r="51" spans="1:14" ht="18.75" x14ac:dyDescent="0.3">
      <c r="A51" s="123"/>
      <c r="B51" s="123"/>
      <c r="C51" s="123"/>
      <c r="D51" s="123"/>
      <c r="E51" s="123"/>
      <c r="F51" s="123"/>
      <c r="G51" s="123"/>
      <c r="H51" s="133"/>
      <c r="I51" s="124"/>
      <c r="J51" s="136" t="s">
        <v>258</v>
      </c>
      <c r="K51" s="124"/>
      <c r="L51" s="124"/>
      <c r="M51" s="135"/>
    </row>
    <row r="52" spans="1:14" ht="18.75" x14ac:dyDescent="0.3">
      <c r="A52" s="123"/>
      <c r="B52" s="123"/>
      <c r="C52" s="123"/>
      <c r="D52" s="123"/>
      <c r="E52" s="123"/>
      <c r="F52" s="123"/>
      <c r="G52" s="123"/>
      <c r="H52" s="133"/>
      <c r="I52" s="124"/>
      <c r="J52" s="136" t="s">
        <v>259</v>
      </c>
      <c r="K52" s="137"/>
      <c r="L52" s="138" t="s">
        <v>462</v>
      </c>
      <c r="M52" s="135"/>
    </row>
    <row r="53" spans="1:14" ht="18.75" x14ac:dyDescent="0.3">
      <c r="A53" s="123"/>
      <c r="B53" s="123"/>
      <c r="C53" s="123"/>
      <c r="D53" s="123"/>
      <c r="E53" s="123"/>
      <c r="F53" s="123"/>
      <c r="G53" s="123"/>
      <c r="H53" s="133"/>
      <c r="I53" s="123"/>
      <c r="J53" s="136"/>
      <c r="K53" s="139" t="s">
        <v>276</v>
      </c>
      <c r="L53" s="140"/>
      <c r="M53" s="141"/>
    </row>
    <row r="54" spans="1:14" ht="18.75" x14ac:dyDescent="0.3">
      <c r="A54" s="123" t="s">
        <v>258</v>
      </c>
      <c r="B54" s="123"/>
      <c r="C54" s="123"/>
      <c r="D54" s="123"/>
      <c r="E54" s="123"/>
      <c r="F54" s="123"/>
      <c r="G54" s="142"/>
      <c r="H54" s="123"/>
      <c r="I54" s="123"/>
      <c r="J54" s="136"/>
      <c r="K54" s="140"/>
      <c r="L54" s="140"/>
      <c r="M54" s="141"/>
    </row>
    <row r="55" spans="1:14" ht="18.75" x14ac:dyDescent="0.3">
      <c r="A55" s="123" t="s">
        <v>259</v>
      </c>
      <c r="B55" s="123"/>
      <c r="C55" s="137" t="s">
        <v>260</v>
      </c>
      <c r="D55" s="123"/>
      <c r="E55" s="137"/>
      <c r="F55" s="123"/>
      <c r="G55" s="483" t="s">
        <v>462</v>
      </c>
      <c r="H55" s="483"/>
      <c r="I55" s="123"/>
      <c r="J55" s="227">
        <f>K6</f>
        <v>43098</v>
      </c>
      <c r="K55" s="143"/>
      <c r="L55" s="144"/>
      <c r="M55" s="145"/>
    </row>
    <row r="56" spans="1:14" ht="15" customHeight="1" x14ac:dyDescent="0.3">
      <c r="A56" s="123"/>
      <c r="B56" s="123"/>
      <c r="C56" s="123" t="s">
        <v>261</v>
      </c>
      <c r="D56" s="123"/>
      <c r="E56" s="126" t="s">
        <v>273</v>
      </c>
      <c r="F56" s="126"/>
      <c r="G56" s="129"/>
      <c r="H56" s="129"/>
      <c r="I56" s="129"/>
      <c r="J56" s="123"/>
      <c r="K56" s="123"/>
      <c r="L56" s="123"/>
      <c r="M56" s="123"/>
      <c r="N56" s="123"/>
    </row>
    <row r="57" spans="1:14" ht="18.75" x14ac:dyDescent="0.3">
      <c r="A57" s="123"/>
      <c r="B57" s="123"/>
      <c r="C57" s="123"/>
      <c r="D57" s="123"/>
      <c r="E57" s="126"/>
      <c r="F57" s="126"/>
      <c r="G57" s="129"/>
      <c r="H57" s="129"/>
      <c r="I57" s="129"/>
      <c r="J57" s="123"/>
      <c r="K57" s="123"/>
      <c r="L57" s="123"/>
      <c r="M57" s="123"/>
      <c r="N57" s="123"/>
    </row>
    <row r="58" spans="1:14" ht="18.75" x14ac:dyDescent="0.3">
      <c r="A58" s="151" t="s">
        <v>430</v>
      </c>
      <c r="B58" s="152"/>
      <c r="C58" s="153" t="s">
        <v>277</v>
      </c>
      <c r="D58" s="123"/>
      <c r="E58" s="126"/>
      <c r="F58" s="126"/>
      <c r="G58" s="129"/>
      <c r="H58" s="129"/>
      <c r="I58" s="129"/>
      <c r="J58" s="123"/>
      <c r="K58" s="123"/>
      <c r="L58" s="146"/>
      <c r="M58" s="123"/>
      <c r="N58" s="123"/>
    </row>
    <row r="59" spans="1:14" ht="18.75" x14ac:dyDescent="0.3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</row>
    <row r="60" spans="1:14" ht="18.75" x14ac:dyDescent="0.3">
      <c r="A60" s="126" t="s">
        <v>262</v>
      </c>
      <c r="B60" s="126"/>
      <c r="C60" s="126"/>
      <c r="D60" s="126"/>
      <c r="E60" s="126"/>
      <c r="F60" s="126"/>
      <c r="G60" s="126"/>
      <c r="H60" s="123"/>
      <c r="I60" s="123"/>
      <c r="J60" s="123"/>
      <c r="K60" s="123"/>
      <c r="L60" s="123"/>
      <c r="M60" s="123"/>
      <c r="N60" s="123"/>
    </row>
    <row r="61" spans="1:14" ht="18.75" x14ac:dyDescent="0.3">
      <c r="A61" s="126" t="s">
        <v>263</v>
      </c>
      <c r="B61" s="126"/>
      <c r="C61" s="126"/>
      <c r="D61" s="123"/>
      <c r="E61" s="137"/>
      <c r="F61" s="147"/>
      <c r="G61" s="148" t="s">
        <v>264</v>
      </c>
      <c r="H61" s="149"/>
      <c r="I61" s="123"/>
      <c r="J61" s="123"/>
      <c r="K61" s="123"/>
      <c r="L61" s="123"/>
      <c r="M61" s="123"/>
      <c r="N61" s="123"/>
    </row>
    <row r="62" spans="1:14" ht="18.75" x14ac:dyDescent="0.3">
      <c r="A62" s="126"/>
      <c r="B62" s="123"/>
      <c r="C62" s="126"/>
      <c r="D62" s="123"/>
      <c r="E62" s="126" t="s">
        <v>273</v>
      </c>
      <c r="F62" s="150"/>
      <c r="G62" s="150"/>
      <c r="H62" s="150"/>
      <c r="I62" s="123"/>
      <c r="J62" s="123"/>
      <c r="K62" s="123"/>
      <c r="L62" s="123"/>
      <c r="M62" s="123"/>
      <c r="N62" s="123"/>
    </row>
  </sheetData>
  <mergeCells count="54">
    <mergeCell ref="L36:M36"/>
    <mergeCell ref="L37:M37"/>
    <mergeCell ref="M22:M23"/>
    <mergeCell ref="L20:L21"/>
    <mergeCell ref="D21:K21"/>
    <mergeCell ref="K2:M4"/>
    <mergeCell ref="K5:M5"/>
    <mergeCell ref="K7:L7"/>
    <mergeCell ref="A11:L11"/>
    <mergeCell ref="A12:L12"/>
    <mergeCell ref="B14:K14"/>
    <mergeCell ref="L15:L16"/>
    <mergeCell ref="D16:K16"/>
    <mergeCell ref="D18:E18"/>
    <mergeCell ref="F18:I18"/>
    <mergeCell ref="D19:K19"/>
    <mergeCell ref="D22:K23"/>
    <mergeCell ref="L22:L23"/>
    <mergeCell ref="A28:C29"/>
    <mergeCell ref="D28:D29"/>
    <mergeCell ref="E28:E29"/>
    <mergeCell ref="F28:F29"/>
    <mergeCell ref="G28:H28"/>
    <mergeCell ref="I28:J28"/>
    <mergeCell ref="K28:M28"/>
    <mergeCell ref="L29:M29"/>
    <mergeCell ref="G55:H55"/>
    <mergeCell ref="A30:C30"/>
    <mergeCell ref="L30:M30"/>
    <mergeCell ref="G48:H48"/>
    <mergeCell ref="A31:C31"/>
    <mergeCell ref="L31:M31"/>
    <mergeCell ref="A34:C34"/>
    <mergeCell ref="A32:C32"/>
    <mergeCell ref="A33:C33"/>
    <mergeCell ref="A35:C35"/>
    <mergeCell ref="A36:C36"/>
    <mergeCell ref="A37:C37"/>
    <mergeCell ref="L32:M32"/>
    <mergeCell ref="L33:M33"/>
    <mergeCell ref="L34:M34"/>
    <mergeCell ref="L35:M35"/>
    <mergeCell ref="A38:C38"/>
    <mergeCell ref="L38:M38"/>
    <mergeCell ref="A39:C39"/>
    <mergeCell ref="L39:M39"/>
    <mergeCell ref="A40:C40"/>
    <mergeCell ref="L40:M40"/>
    <mergeCell ref="A41:C41"/>
    <mergeCell ref="L41:M41"/>
    <mergeCell ref="A42:C42"/>
    <mergeCell ref="L42:M42"/>
    <mergeCell ref="A43:C43"/>
    <mergeCell ref="L43:M43"/>
  </mergeCells>
  <pageMargins left="0.59055118110236227" right="0" top="0.19685039370078741" bottom="0" header="0" footer="0"/>
  <pageSetup paperSize="9" scale="38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Sheet1</vt:lpstr>
      <vt:lpstr>Лист1</vt:lpstr>
      <vt:lpstr>Раздел 1.1</vt:lpstr>
      <vt:lpstr>Разделы 1.2-1.4</vt:lpstr>
      <vt:lpstr>Разделы 2-5</vt:lpstr>
      <vt:lpstr>Раздел 6</vt:lpstr>
      <vt:lpstr>МДОУ№79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¥«¥­âì¥¢ </dc:creator>
  <cp:keywords/>
  <cp:lastModifiedBy>kred82</cp:lastModifiedBy>
  <cp:lastPrinted>2018-01-10T13:38:20Z</cp:lastPrinted>
  <dcterms:modified xsi:type="dcterms:W3CDTF">2018-01-15T05:28:25Z</dcterms:modified>
</cp:coreProperties>
</file>